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<sst xmlns="http://schemas.openxmlformats.org/spreadsheetml/2006/main" count="3052" uniqueCount="831">
  <si>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</si>
  <si>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</si>
  <si>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</si>
  <si>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</si>
  <si>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</si>
  <si>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</si>
  <si>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</si>
  <si>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</si>
  <si>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</si>
  <si>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</si>
  <si>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</si>
  <si>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</si>
  <si>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</si>
  <si>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</si>
  <si>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</si>
  <si>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</si>
  <si>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</si>
  <si>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</si>
  <si>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</si>
  <si>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</si>
  <si>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</si>
  <si>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</si>
  <si>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</si>
  <si>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</si>
  <si>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</si>
  <si>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</si>
  <si>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</si>
  <si>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</si>
  <si>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</si>
  <si>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</si>
  <si>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</si>
  <si>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</si>
  <si>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</si>
  <si>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</si>
  <si>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</si>
  <si>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</si>
  <si>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</si>
  <si>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</si>
  <si>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</si>
  <si>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</si>
  <si>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</si>
  <si>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</si>
  <si>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</si>
  <si>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</si>
  <si>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</si>
  <si>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</si>
  <si>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</si>
  <si>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</si>
  <si>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</si>
  <si>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</si>
  <si>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</si>
  <si>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</si>
  <si>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</si>
  <si>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</si>
  <si>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</si>
  <si>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</si>
  <si>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</si>
  <si>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</si>
  <si>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</si>
  <si>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</si>
  <si>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</si>
  <si>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</si>
  <si>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</si>
  <si>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</si>
  <si>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</si>
  <si>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</si>
  <si>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</si>
  <si>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</si>
  <si>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</si>
  <si>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</si>
  <si>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</si>
  <si>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</si>
  <si>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</si>
  <si>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</si>
  <si>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</si>
  <si>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</si>
  <si>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</si>
  <si>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</si>
  <si>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</si>
  <si>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</si>
  <si>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</si>
  <si>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</si>
  <si>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</si>
  <si>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</si>
  <si>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</si>
  <si>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</si>
  <si>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</si>
  <si>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</si>
  <si>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</si>
  <si>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</si>
  <si>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</si>
  <si>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</si>
  <si>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</si>
  <si>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</si>
  <si>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</si>
  <si>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</si>
  <si>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</si>
  <si>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</si>
  <si>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</si>
  <si>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</si>
  <si>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</si>
  <si>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</si>
  <si>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</si>
  <si>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</si>
  <si>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</si>
  <si>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</si>
  <si>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</si>
  <si>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</si>
  <si>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</si>
  <si>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</si>
  <si>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</si>
  <si>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</si>
  <si>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</si>
  <si>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</si>
  <si>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</si>
  <si>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</si>
  <si>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</si>
  <si>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</si>
  <si>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</si>
  <si>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</si>
  <si>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</si>
  <si>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</si>
  <si>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</si>
  <si>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</si>
  <si>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</si>
  <si>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</si>
  <si>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</si>
  <si>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</si>
  <si>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</si>
  <si>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</si>
  <si>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</si>
  <si>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</si>
  <si>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</si>
  <si>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</si>
  <si>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</si>
  <si>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</si>
  <si>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</si>
  <si>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</si>
  <si>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</si>
  <si>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</si>
  <si>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</si>
  <si>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</si>
  <si>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</si>
  <si>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</si>
  <si>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</si>
  <si>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</si>
  <si>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</si>
  <si>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</si>
  <si>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</si>
  <si>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</si>
  <si>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</si>
  <si>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</si>
  <si>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</si>
  <si>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</si>
  <si>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</si>
  <si>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</si>
  <si>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</si>
  <si>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</si>
  <si>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</si>
  <si>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</si>
  <si>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</si>
  <si>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</si>
  <si>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</si>
  <si>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</si>
  <si>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</si>
  <si>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</si>
  <si>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</si>
  <si>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</si>
  <si>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</si>
  <si>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</si>
  <si>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</si>
  <si>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</si>
  <si>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</si>
  <si>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</si>
  <si>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</si>
  <si>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</si>
  <si>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</si>
  <si>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</si>
  <si>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</si>
  <si>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</si>
  <si>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</si>
  <si>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</si>
  <si>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</si>
  <si>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</si>
  <si>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</si>
  <si>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</si>
  <si>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</si>
  <si>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</si>
  <si>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</si>
  <si>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</si>
  <si>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</si>
  <si>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</si>
  <si>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</si>
  <si>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</si>
  <si>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</si>
  <si>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</si>
  <si>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</si>
  <si>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</si>
  <si>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</si>
  <si>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</si>
  <si>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</si>
  <si>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</si>
  <si>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</si>
  <si>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</si>
  <si>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</si>
  <si>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</si>
  <si>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</si>
  <si>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</si>
  <si>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</si>
  <si>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</si>
  <si>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</si>
  <si>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</si>
  <si>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kotob_mo7ramah</t>
  </si>
  <si>
    <t>rufat_9</t>
  </si>
  <si>
    <t>ramoliza3</t>
  </si>
  <si>
    <t>20sa30as</t>
  </si>
  <si>
    <t>amralamri</t>
  </si>
  <si>
    <t>neverknowob</t>
  </si>
  <si>
    <t>amirburas</t>
  </si>
  <si>
    <t>jojoweaboo</t>
  </si>
  <si>
    <t>crazy9952594763</t>
  </si>
  <si>
    <t>books_na00</t>
  </si>
  <si>
    <t>rem9033</t>
  </si>
  <si>
    <t>dmoodi9d12</t>
  </si>
  <si>
    <t>saber12112</t>
  </si>
  <si>
    <t>sadawsari</t>
  </si>
  <si>
    <t>frasalhamadani</t>
  </si>
  <si>
    <t>mustafarabe3</t>
  </si>
  <si>
    <t>turki1185</t>
  </si>
  <si>
    <t>mollyhope1996</t>
  </si>
  <si>
    <t>f00tb00k</t>
  </si>
  <si>
    <t>laagl_alansanih</t>
  </si>
  <si>
    <t>mogran7</t>
  </si>
  <si>
    <t>elroby094</t>
  </si>
  <si>
    <t>asas9391</t>
  </si>
  <si>
    <t>_mojtaba1</t>
  </si>
  <si>
    <t>s_qutiba</t>
  </si>
  <si>
    <t>amal_benhadda</t>
  </si>
  <si>
    <t>jawadbashara1</t>
  </si>
  <si>
    <t>almzini109</t>
  </si>
  <si>
    <t>hhandaji</t>
  </si>
  <si>
    <t>skrnan</t>
  </si>
  <si>
    <t>m_abdulmalik512</t>
  </si>
  <si>
    <t>hatim39</t>
  </si>
  <si>
    <t>ubiedaniya</t>
  </si>
  <si>
    <t>abumahmoud</t>
  </si>
  <si>
    <t>boeingerksa</t>
  </si>
  <si>
    <t>0bszkah4ro0v6nn</t>
  </si>
  <si>
    <t>freemind_aziz</t>
  </si>
  <si>
    <t>alzirqi</t>
  </si>
  <si>
    <t>ihalhurra</t>
  </si>
  <si>
    <t>ramaaly4</t>
  </si>
  <si>
    <t>Mentions</t>
  </si>
  <si>
    <t>RT @IHAlhurra: #إسلام_حر - لهذا تم وأد فكر المعتزلة https://t.co/aUvzMMgT77</t>
  </si>
  <si>
    <t>RT @IHAlhurra: #إسلام_حر - المصلحة أم الشرع؟ https://t.co/w3BfeAz04p</t>
  </si>
  <si>
    <t>#إسلام_حر - المصلحة أم الشرع؟ https://t.co/w3BfeAz04p</t>
  </si>
  <si>
    <t>#إسلام_حر - لهذا تم وأد فكر المعتزلة https://t.co/aUvzMMgT77</t>
  </si>
  <si>
    <t>إسلام_حر</t>
  </si>
  <si>
    <t>https://pbs.twimg.com/ext_tw_video_thumb/1163918058081198080/pu/img/36zV-0yXYGWdf8eL.jpg</t>
  </si>
  <si>
    <t>https://pbs.twimg.com/ext_tw_video_thumb/1116740582980845570/pu/img/MrYLsUiGluVrR1oy.jpg</t>
  </si>
  <si>
    <t>https://twitter.com/#!/kotob_mo7ramah/status/1163950215692541957</t>
  </si>
  <si>
    <t>https://twitter.com/#!/rufat_9/status/1163951199885942784</t>
  </si>
  <si>
    <t>https://twitter.com/#!/ramoliza3/status/1163951313526370305</t>
  </si>
  <si>
    <t>https://twitter.com/#!/20sa30as/status/1163951417364832257</t>
  </si>
  <si>
    <t>https://twitter.com/#!/amralamri/status/1163951613398179841</t>
  </si>
  <si>
    <t>https://twitter.com/#!/neverknowob/status/1163952117419323392</t>
  </si>
  <si>
    <t>https://twitter.com/#!/amirburas/status/1163953501241774082</t>
  </si>
  <si>
    <t>https://twitter.com/#!/jojoweaboo/status/1163953653121716224</t>
  </si>
  <si>
    <t>https://twitter.com/#!/crazy9952594763/status/1163954936935309313</t>
  </si>
  <si>
    <t>https://twitter.com/#!/books_na00/status/1163958282232504320</t>
  </si>
  <si>
    <t>https://twitter.com/#!/rem9033/status/1163961317541240833</t>
  </si>
  <si>
    <t>https://twitter.com/#!/dmoodi9d12/status/1163962948072722432</t>
  </si>
  <si>
    <t>https://twitter.com/#!/saber12112/status/1163963572625580032</t>
  </si>
  <si>
    <t>https://twitter.com/#!/sadawsari/status/1163971920951435264</t>
  </si>
  <si>
    <t>https://twitter.com/#!/frasalhamadani/status/1163976976006336512</t>
  </si>
  <si>
    <t>https://twitter.com/#!/mustafarabe3/status/1163980731422584832</t>
  </si>
  <si>
    <t>https://twitter.com/#!/turki1185/status/1163989579919187968</t>
  </si>
  <si>
    <t>https://twitter.com/#!/mollyhope1996/status/1163992321320468485</t>
  </si>
  <si>
    <t>https://twitter.com/#!/f00tb00k/status/1164009270062571520</t>
  </si>
  <si>
    <t>https://twitter.com/#!/laagl_alansanih/status/1164022176128913408</t>
  </si>
  <si>
    <t>https://twitter.com/#!/mogran7/status/1164035281466679296</t>
  </si>
  <si>
    <t>https://twitter.com/#!/mogran7/status/1164035703082291200</t>
  </si>
  <si>
    <t>https://twitter.com/#!/elroby094/status/1164048860072873984</t>
  </si>
  <si>
    <t>https://twitter.com/#!/asas9391/status/1164052788629913600</t>
  </si>
  <si>
    <t>https://twitter.com/#!/_mojtaba1/status/1164077690254745600</t>
  </si>
  <si>
    <t>https://twitter.com/#!/s_qutiba/status/1164084304210735104</t>
  </si>
  <si>
    <t>https://twitter.com/#!/amal_benhadda/status/1164086295859224577</t>
  </si>
  <si>
    <t>https://twitter.com/#!/jawadbashara1/status/1164087736174882817</t>
  </si>
  <si>
    <t>https://twitter.com/#!/almzini109/status/1164102157714563072</t>
  </si>
  <si>
    <t>https://twitter.com/#!/hhandaji/status/1164104284474150912</t>
  </si>
  <si>
    <t>https://twitter.com/#!/skrnan/status/1164104777351016449</t>
  </si>
  <si>
    <t>https://twitter.com/#!/m_abdulmalik512/status/1164113558877147137</t>
  </si>
  <si>
    <t>https://twitter.com/#!/hatim39/status/1164118745020817408</t>
  </si>
  <si>
    <t>https://twitter.com/#!/ubiedaniya/status/1164124177349189632</t>
  </si>
  <si>
    <t>https://twitter.com/#!/abumahmoud/status/1164131458786713600</t>
  </si>
  <si>
    <t>https://twitter.com/#!/boeingerksa/status/1164201276076376064</t>
  </si>
  <si>
    <t>https://twitter.com/#!/0bszkah4ro0v6nn/status/1164234105573298176</t>
  </si>
  <si>
    <t>https://twitter.com/#!/freemind_aziz/status/1164364719119044608</t>
  </si>
  <si>
    <t>https://twitter.com/#!/alzirqi/status/1164391983873449984</t>
  </si>
  <si>
    <t>https://twitter.com/#!/ihalhurra/status/1116741029384916995</t>
  </si>
  <si>
    <t>https://twitter.com/#!/ihalhurra/status/1163918776057913344</t>
  </si>
  <si>
    <t>https://twitter.com/#!/ramaaly4/status/1164834976581296128</t>
  </si>
  <si>
    <t>1163950215692541957</t>
  </si>
  <si>
    <t>1163951199885942784</t>
  </si>
  <si>
    <t>1163951313526370305</t>
  </si>
  <si>
    <t>1163951417364832257</t>
  </si>
  <si>
    <t>1163951613398179841</t>
  </si>
  <si>
    <t>1163952117419323392</t>
  </si>
  <si>
    <t>1163953501241774082</t>
  </si>
  <si>
    <t>1163953653121716224</t>
  </si>
  <si>
    <t>1163954936935309313</t>
  </si>
  <si>
    <t>1163958282232504320</t>
  </si>
  <si>
    <t>1163961317541240833</t>
  </si>
  <si>
    <t>1163962948072722432</t>
  </si>
  <si>
    <t>1163963572625580032</t>
  </si>
  <si>
    <t>1163971920951435264</t>
  </si>
  <si>
    <t>1163976976006336512</t>
  </si>
  <si>
    <t>1163980731422584832</t>
  </si>
  <si>
    <t>1163989579919187968</t>
  </si>
  <si>
    <t>1163992321320468485</t>
  </si>
  <si>
    <t>1164009270062571520</t>
  </si>
  <si>
    <t>1164022176128913408</t>
  </si>
  <si>
    <t>1164035281466679296</t>
  </si>
  <si>
    <t>1164035703082291200</t>
  </si>
  <si>
    <t>1164048860072873984</t>
  </si>
  <si>
    <t>1164052788629913600</t>
  </si>
  <si>
    <t>1164077690254745600</t>
  </si>
  <si>
    <t>1164084304210735104</t>
  </si>
  <si>
    <t>1164086295859224577</t>
  </si>
  <si>
    <t>1164087736174882817</t>
  </si>
  <si>
    <t>1164102157714563072</t>
  </si>
  <si>
    <t>1164104284474150912</t>
  </si>
  <si>
    <t>1164104777351016449</t>
  </si>
  <si>
    <t>1164113558877147137</t>
  </si>
  <si>
    <t>1164118745020817408</t>
  </si>
  <si>
    <t>1164124177349189632</t>
  </si>
  <si>
    <t>1164131458786713600</t>
  </si>
  <si>
    <t>1164201276076376064</t>
  </si>
  <si>
    <t>1164234105573298176</t>
  </si>
  <si>
    <t>1164364719119044608</t>
  </si>
  <si>
    <t>1164391983873449984</t>
  </si>
  <si>
    <t>1116741029384916995</t>
  </si>
  <si>
    <t>1163918776057913344</t>
  </si>
  <si>
    <t>1164834976581296128</t>
  </si>
  <si>
    <t/>
  </si>
  <si>
    <t>ar</t>
  </si>
  <si>
    <t>Twitter for Android</t>
  </si>
  <si>
    <t>Twitter for iPhone</t>
  </si>
  <si>
    <t>Twitter Web App</t>
  </si>
  <si>
    <t>Twitter for iPad</t>
  </si>
  <si>
    <t>Twitter Web Client</t>
  </si>
  <si>
    <t>Hootsuite Inc.</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</si>
  <si>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</si>
  <si>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</si>
  <si>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</si>
  <si>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</si>
  <si>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</si>
  <si>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</si>
  <si>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</si>
  <si>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</si>
  <si>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</si>
  <si>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</si>
  <si>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</si>
  <si>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</si>
  <si>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</si>
  <si>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</si>
  <si>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</si>
  <si>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</si>
  <si>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</si>
  <si>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</si>
  <si>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</si>
  <si>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</si>
  <si>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</si>
  <si>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</si>
  <si>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كتب محرمة</t>
  </si>
  <si>
    <t>إسلام حر - Islam Hurr</t>
  </si>
  <si>
    <t>رُفــات●</t>
  </si>
  <si>
    <t>راسطة ممسحة بالباسطة _xD83C__xDF3F_</t>
  </si>
  <si>
    <t>Sultan</t>
  </si>
  <si>
    <t>عمروالعمري</t>
  </si>
  <si>
    <t>فـيـصـل</t>
  </si>
  <si>
    <t>أمير ⴰⵎⵉⵔ</t>
  </si>
  <si>
    <t>سربوت محترم</t>
  </si>
  <si>
    <t>@crazy_99</t>
  </si>
  <si>
    <t>سعد</t>
  </si>
  <si>
    <t>ريم</t>
  </si>
  <si>
    <t>MAD Blue</t>
  </si>
  <si>
    <t>saber</t>
  </si>
  <si>
    <t>متفائم٠٠٠</t>
  </si>
  <si>
    <t>Fras Alhamadani</t>
  </si>
  <si>
    <t>يهوذا</t>
  </si>
  <si>
    <t>تركي القنوت</t>
  </si>
  <si>
    <t>أَمَلْ | Hope</t>
  </si>
  <si>
    <t>Hopper ⚜️® ذو الخطوة المتيّم</t>
  </si>
  <si>
    <t>Freedom</t>
  </si>
  <si>
    <t>مقرن mogran العتيبي</t>
  </si>
  <si>
    <t>Abdullah Elroby</t>
  </si>
  <si>
    <t>Aziz</t>
  </si>
  <si>
    <t>Mohammed Sayed</t>
  </si>
  <si>
    <t>Qutiba Star</t>
  </si>
  <si>
    <t>Amal BEN HADDA</t>
  </si>
  <si>
    <t>jawadbashara</t>
  </si>
  <si>
    <t>محمد</t>
  </si>
  <si>
    <t>حسن الزعري الحندجي ☪️</t>
  </si>
  <si>
    <t>سقرنانⵙⵇⵔⵏⴰⵏ</t>
  </si>
  <si>
    <t>محمد عبدالملك</t>
  </si>
  <si>
    <t>حاتم</t>
  </si>
  <si>
    <t>asilah</t>
  </si>
  <si>
    <t>autoram</t>
  </si>
  <si>
    <t>بوينجر _xD83C__xDDF8__xD83C__xDDE6__xD83C__xDDE6__xD83C__xDDEA__xD83C__xDDEA__xD83C__xDDEC_</t>
  </si>
  <si>
    <t>عبدالله GoldSmith</t>
  </si>
  <si>
    <t>aziz</t>
  </si>
  <si>
    <t>Iqbal Al-Zirqi</t>
  </si>
  <si>
    <t>Ramy aly</t>
  </si>
  <si>
    <t>‏‏‏‏‏‏‏‏‏‏‏‏‏كتب محرمة وممنوعة ومغضوب عليها في كافة الأديان والمذاهب!
(لسنا مجرد مكتبة) 
لشراء الكتب:
‎‎‎‎‎@jamalon</t>
  </si>
  <si>
    <t>"إسلام حر" هو نافذة مطلة على الجانب المشرق من الدين الإسلامي، يقدمه الباحث إسلام بحيري على شاشة "الحرة"، لتصحيح بعض المفاهيم المغلوطة عن الإسلام.</t>
  </si>
  <si>
    <t>لنفسي ، و ماكدونالدز، واغرق من كدا</t>
  </si>
  <si>
    <t>_xD83E__xDD15_ ،، Depressed, blues and blackness all the time _xD83D__xDDA4_ #الدلو</t>
  </si>
  <si>
    <t>‏‏‏‏‏‏‏‏‏‏‏‏‏‏‏‏‏أعلم أنني أنسان بدون القاب .. أقدس الحريه وأكره العنصريه أحلم بوطناً أعاشر فيه الحريه بالحلال</t>
  </si>
  <si>
    <t>اذا كنت ترى مقدسات الاخرين خرافة فيجب أن تتوقع ان الاخرين بالمقابل يرون مقدساتك خرافة واضحوكة</t>
  </si>
  <si>
    <t>Blogger | Law student | Tanarout</t>
  </si>
  <si>
    <t>ان الرب مثل الكرسي فقط ليرتاح عليه المتعبون _xD83E__xDD24_ هل تتوقع من الكرسي ان يفعل شي ؟ ان فعل شي فلن يكون رب كن كرسي للمتعبين لتكون مثل الرب</t>
  </si>
  <si>
    <t>‏‏‏‏‏‏‏‏‏‏‏‏‏a little bit crazy. but so are you
 ..الغير اقل من ان يشغلو البال ادنا من ان تنال رضاهم</t>
  </si>
  <si>
    <t>نظرنا بأمر الحاضرين فرابنا &amp; فكيف بأمر الغابربن نصدق ؟!! الزهاوي</t>
  </si>
  <si>
    <t>وانضمت اللبوة لأسدها,وكل شئ علي ما يرام فى الغابة.</t>
  </si>
  <si>
    <t>انسان</t>
  </si>
  <si>
    <t>‏‏‏‏‏‏‏‏‏‏‏‏‏‏‏‏‏‏‏‏‏‏‏‏‏مُرّةٌ كَ القَهْوَهْ ، حُلّوةٌ كَ الشُكُولا.
| أرقْ مِمّا تظُنْ ، وأقْوَى مِمّا تتوّقعْ. |
http://Molly6996.sarahah.com‎‎‎‎‎‎‎ .</t>
  </si>
  <si>
    <t>المسافر عبر الزمن - هوبّا - Time Jumping - Knowledge Seeker</t>
  </si>
  <si>
    <t>حنيفاً ربوبي .. أنتمي لأصحاب العقول أين ما كانوا ..</t>
  </si>
  <si>
    <t>متفائل حتى باكثر الحالات تشائم 7</t>
  </si>
  <si>
    <t>‏Change your thoughts
change your life .
‎#لاأدري</t>
  </si>
  <si>
    <t>لا اله الا الله</t>
  </si>
  <si>
    <t>دع المساجد للــعباد تسكنها * وطف بنا حول خمار ليسقينا ،، ما قال ربك ويل للذين سكروا * ولكن قال ويل للمـصلينا</t>
  </si>
  <si>
    <t>Aviation | IT | Running | Books | Science | Women | Religion | Travel |
Contributor @guardian @moroccownews @huffpostmaghreb ✏️Ar, Eng, Fr, Sp</t>
  </si>
  <si>
    <t>‏‏‏‏‏‏‏ومع هذا   فإن على اﻻرض مايستحق الحياه</t>
  </si>
  <si>
    <t>‏َرَبِّ بِمَا أَنْعَمْتَ عَلَيَّ فَــ [لَنْ أَكُونَ ظَهِيرًا لِلْمُجْرِمِينَ]</t>
  </si>
  <si>
    <t>‏‏‏‏
(امازيغي-ازوادي)
تحيه للأحرار
‎‎‎‎‎‎‎‎‎‎‎‎‎‎‎‎‎#ازواد ‎‎‎‎‎‎‎‎‎‎‎‎‎‎‎‎‎#كردستان ‎‎‎‎‎‎‎‎‎‎‎‎‎‎‎‎‎#الاحواز ‎‎‎‎‎‎‎‎‎‎
(باحث في الاديان-سياسي-موسيقي</t>
  </si>
  <si>
    <t>ن ۚ وَالْقَلَمِ وَمَا يَسْطُرُونَ</t>
  </si>
  <si>
    <t>Rad.Tech.</t>
  </si>
  <si>
    <t>الحق يعلو ...و لا يعلى عليه...</t>
  </si>
  <si>
    <t>‏‏‏‏‏‏‏اخرِسُوا رجال الدين ....
لنسمع كلام الله</t>
  </si>
  <si>
    <t>‏‏‏بكالوريس إدارة أعمال / مهتم بالثقافة / وعلم النفس</t>
  </si>
  <si>
    <t>باحث ومفكر حر(ربوبي</t>
  </si>
  <si>
    <t>Gynaecologist, researcher and free thinker</t>
  </si>
  <si>
    <t>I Have. aDREeM</t>
  </si>
  <si>
    <t>Washington, DC</t>
  </si>
  <si>
    <t>المملكة العربية السعودية,الخبر</t>
  </si>
  <si>
    <t>المملكة العربية السعودية</t>
  </si>
  <si>
    <t>JEDDAH</t>
  </si>
  <si>
    <t xml:space="preserve">الولايات المتحدة الامريكية </t>
  </si>
  <si>
    <t>Benghazi , Libya</t>
  </si>
  <si>
    <t>hell</t>
  </si>
  <si>
    <t>virtues city</t>
  </si>
  <si>
    <t>هنيئاً لك ، لقد وجدتني.</t>
  </si>
  <si>
    <t>مكة المكرمة, المملكة العربية السعودية</t>
  </si>
  <si>
    <t>Casablanca, Maroc</t>
  </si>
  <si>
    <t>Grand Casablanca</t>
  </si>
  <si>
    <t>قناتنا _xD83D__xDC49_</t>
  </si>
  <si>
    <t>المدينة المن</t>
  </si>
  <si>
    <t>Baha, Kingdom of Saudi Arabia</t>
  </si>
  <si>
    <t>Oman</t>
  </si>
  <si>
    <t xml:space="preserve">arab world </t>
  </si>
  <si>
    <t>الخبر, المملكة العربية السعودي</t>
  </si>
  <si>
    <t>على أرض الله</t>
  </si>
  <si>
    <t>Norway</t>
  </si>
  <si>
    <t>http://Amazon.com</t>
  </si>
  <si>
    <t>https://www.alhurra.com/</t>
  </si>
  <si>
    <t>http://feednoly.com/rufat_9</t>
  </si>
  <si>
    <t>https://www.youtube.com/channel/UCSp3Kn7bG0NZPwaYbMAVqbg</t>
  </si>
  <si>
    <t>http://sayat.me/amirburas</t>
  </si>
  <si>
    <t>https://curiouscat.me/DMoodi9d12/edit</t>
  </si>
  <si>
    <t>http://yuotube.com</t>
  </si>
  <si>
    <t>http://myfaithsays.wordpress.com</t>
  </si>
  <si>
    <t>http://hekmah.org/</t>
  </si>
  <si>
    <t>https://youtu.be/6CN7ZMxCp4U</t>
  </si>
  <si>
    <t>http://www.asilah.om</t>
  </si>
  <si>
    <t>https://pbs.twimg.com/profile_banners/711734011136241664/1458525710</t>
  </si>
  <si>
    <t>https://pbs.twimg.com/profile_banners/1055536996507115520/1541188168</t>
  </si>
  <si>
    <t>https://pbs.twimg.com/profile_banners/760874046863147008/1491991377</t>
  </si>
  <si>
    <t>https://pbs.twimg.com/profile_banners/1080921086617939968/1557234182</t>
  </si>
  <si>
    <t>https://pbs.twimg.com/profile_banners/1011274398144385024/1557919376</t>
  </si>
  <si>
    <t>https://pbs.twimg.com/profile_banners/125799105/1400528472</t>
  </si>
  <si>
    <t>https://pbs.twimg.com/profile_banners/3196029704/1533166998</t>
  </si>
  <si>
    <t>https://pbs.twimg.com/profile_banners/2537773216/1538083350</t>
  </si>
  <si>
    <t>https://pbs.twimg.com/profile_banners/713035984275906560/1566231195</t>
  </si>
  <si>
    <t>https://pbs.twimg.com/profile_banners/1137713891050438656/1561142769</t>
  </si>
  <si>
    <t>https://pbs.twimg.com/profile_banners/777211862010200068/1554080544</t>
  </si>
  <si>
    <t>https://pbs.twimg.com/profile_banners/1087607115810828288/1548178542</t>
  </si>
  <si>
    <t>https://pbs.twimg.com/profile_banners/3160143064/1523748129</t>
  </si>
  <si>
    <t>https://pbs.twimg.com/profile_banners/2492715645/1514974621</t>
  </si>
  <si>
    <t>https://pbs.twimg.com/profile_banners/308419237/1468874075</t>
  </si>
  <si>
    <t>https://pbs.twimg.com/profile_banners/210766141/1537618915</t>
  </si>
  <si>
    <t>https://pbs.twimg.com/profile_banners/1056008103177699328/1555281612</t>
  </si>
  <si>
    <t>https://pbs.twimg.com/profile_banners/3229828730/1503636484</t>
  </si>
  <si>
    <t>https://pbs.twimg.com/profile_banners/3224331565/1463913312</t>
  </si>
  <si>
    <t>https://pbs.twimg.com/profile_banners/605283044/1564933036</t>
  </si>
  <si>
    <t>https://pbs.twimg.com/profile_banners/1133035559759298562/1558972365</t>
  </si>
  <si>
    <t>https://pbs.twimg.com/profile_banners/1070394624257257472/1554675221</t>
  </si>
  <si>
    <t>https://pbs.twimg.com/profile_banners/1015584681775988737/1564777764</t>
  </si>
  <si>
    <t>https://pbs.twimg.com/profile_banners/98602422/1412502307</t>
  </si>
  <si>
    <t>https://pbs.twimg.com/profile_banners/2195751494/1445190201</t>
  </si>
  <si>
    <t>https://pbs.twimg.com/profile_banners/375268703/1377421555</t>
  </si>
  <si>
    <t>https://pbs.twimg.com/profile_banners/729585534/1560192229</t>
  </si>
  <si>
    <t>https://pbs.twimg.com/profile_banners/736957997126193153/1529235272</t>
  </si>
  <si>
    <t>https://pbs.twimg.com/profile_banners/298842640/1563695110</t>
  </si>
  <si>
    <t>https://pbs.twimg.com/profile_banners/856358935/1359217282</t>
  </si>
  <si>
    <t>https://pbs.twimg.com/profile_banners/1034153953896919044/1557492280</t>
  </si>
  <si>
    <t>https://pbs.twimg.com/profile_banners/1077281034608304128/1551485118</t>
  </si>
  <si>
    <t>https://pbs.twimg.com/profile_banners/764500362/1566082109</t>
  </si>
  <si>
    <t>https://pbs.twimg.com/profile_banners/1087687003829878785/1565365217</t>
  </si>
  <si>
    <t>en</t>
  </si>
  <si>
    <t>http://abs.twimg.com/images/themes/theme9/bg.gif</t>
  </si>
  <si>
    <t>http://abs.twimg.com/images/themes/theme1/bg.png</t>
  </si>
  <si>
    <t>http://abs.twimg.com/images/themes/theme18/bg.gif</t>
  </si>
  <si>
    <t>http://pbs.twimg.com/profile_images/714830821300047874/lD7AgowY_normal.jpg</t>
  </si>
  <si>
    <t>http://pbs.twimg.com/profile_images/1057686521917120513/CM8-v7d9_normal.jpg</t>
  </si>
  <si>
    <t>http://pbs.twimg.com/profile_images/828769738075602945/ajSwOOoL_normal.jpg</t>
  </si>
  <si>
    <t>http://pbs.twimg.com/profile_images/1148973575581425669/ykGNrgSw_normal.jpg</t>
  </si>
  <si>
    <t>http://pbs.twimg.com/profile_images/1155566589644869633/PLIl_WGq_normal.jpg</t>
  </si>
  <si>
    <t>http://pbs.twimg.com/profile_images/907830798245654528/7COfuX8f_normal.jpg</t>
  </si>
  <si>
    <t>http://pbs.twimg.com/profile_images/1013544397357674496/099r9Lyn_normal.jpg</t>
  </si>
  <si>
    <t>http://pbs.twimg.com/profile_images/1160348622845882368/Fmf0BgpT_normal.jpg</t>
  </si>
  <si>
    <t>http://pbs.twimg.com/profile_images/1133043869053009920/mOmxfwvS_normal.jpg</t>
  </si>
  <si>
    <t>http://pbs.twimg.com/profile_images/1163552862879789056/phTjSODc_normal.jpg</t>
  </si>
  <si>
    <t>http://pbs.twimg.com/profile_images/1102533664393580546/I18qEMlr_normal.jpg</t>
  </si>
  <si>
    <t>http://pbs.twimg.com/profile_images/1157456674300530694/IikTbhBX_normal.jpg</t>
  </si>
  <si>
    <t>http://pbs.twimg.com/profile_images/1139686783942365189/QMmCwBTr_normal.jpg</t>
  </si>
  <si>
    <t>http://pbs.twimg.com/profile_images/1087727925191946241/bOq8eYoz_normal.jpg</t>
  </si>
  <si>
    <t>http://pbs.twimg.com/profile_images/1004116620657250304/fh_HtlAZ_normal.jpg</t>
  </si>
  <si>
    <t>http://abs.twimg.com/sticky/default_profile_images/default_profile_normal.png</t>
  </si>
  <si>
    <t>http://pbs.twimg.com/profile_images/1154744678291562501/1vpjfKPX_normal.jpg</t>
  </si>
  <si>
    <t>http://pbs.twimg.com/profile_images/931731875835629568/9R01t6SC_normal.jpg</t>
  </si>
  <si>
    <t>http://pbs.twimg.com/profile_images/1152990445724717056/A62n7HIE_normal.jpg</t>
  </si>
  <si>
    <t>http://pbs.twimg.com/profile_images/604289977606754305/Q4d1cB-4_normal.jpg</t>
  </si>
  <si>
    <t>http://pbs.twimg.com/profile_images/1157595310576873472/1S0arE5J_normal.jpg</t>
  </si>
  <si>
    <t>http://pbs.twimg.com/profile_images/1158147589902143489/H1Fk_xbJ_normal.jpg</t>
  </si>
  <si>
    <t>http://pbs.twimg.com/profile_images/1133036177563574273/A8Vp1cLQ_normal.jpg</t>
  </si>
  <si>
    <t>http://pbs.twimg.com/profile_images/622055393196273664/ZSYtLsOk_normal.jpg</t>
  </si>
  <si>
    <t>http://pbs.twimg.com/profile_images/1157417236799328256/kawPELNh_normal.jpg</t>
  </si>
  <si>
    <t>http://pbs.twimg.com/profile_images/1161228403384705024/nw_lm6V6_normal.jpg</t>
  </si>
  <si>
    <t>http://pbs.twimg.com/profile_images/831241455284936706/sey6TOhH_normal.jpg</t>
  </si>
  <si>
    <t>http://pbs.twimg.com/profile_images/655801171651776512/3_maT6cX_normal.jpg</t>
  </si>
  <si>
    <t>http://pbs.twimg.com/profile_images/1103144006194774016/ferP0cYa_normal.jpg</t>
  </si>
  <si>
    <t>http://pbs.twimg.com/profile_images/1150202714858643462/iSnRd-dI_normal.jpg</t>
  </si>
  <si>
    <t>http://pbs.twimg.com/profile_images/1008310929543647234/mlJ7CKi8_normal.jpg</t>
  </si>
  <si>
    <t>http://pbs.twimg.com/profile_images/1051785597709365248/StluwvFK_normal.jpg</t>
  </si>
  <si>
    <t>http://pbs.twimg.com/profile_images/1152848489887539203/4lsozV2g_normal.jpg</t>
  </si>
  <si>
    <t>http://pbs.twimg.com/profile_images/1084329653588946945/sg2hqaqz_normal.jpg</t>
  </si>
  <si>
    <t>http://pbs.twimg.com/profile_images/1341937771/image_normal.jpg</t>
  </si>
  <si>
    <t>http://pbs.twimg.com/profile_images/1120049567733637120/UXFnX0kY_normal.jpg</t>
  </si>
  <si>
    <t>http://pbs.twimg.com/profile_images/1147323214089064449/PjUsfPpK_normal.jpg</t>
  </si>
  <si>
    <t>http://pbs.twimg.com/profile_images/1102021554047799297/qyIurpTA_normal.jpg</t>
  </si>
  <si>
    <t>http://pbs.twimg.com/profile_images/1162858333788954624/wUlKr6Vi_normal.jpg</t>
  </si>
  <si>
    <t>http://pbs.twimg.com/profile_images/1153564817153765376/GeJygl0I_normal.jpg</t>
  </si>
  <si>
    <t>Open Twitter Page for This Person</t>
  </si>
  <si>
    <t>https://twitter.com/kotob_mo7ramah</t>
  </si>
  <si>
    <t>https://twitter.com/ihalhurra</t>
  </si>
  <si>
    <t>https://twitter.com/rufat_9</t>
  </si>
  <si>
    <t>https://twitter.com/ramoliza3</t>
  </si>
  <si>
    <t>https://twitter.com/20sa30as</t>
  </si>
  <si>
    <t>https://twitter.com/amralamri</t>
  </si>
  <si>
    <t>https://twitter.com/neverknowob</t>
  </si>
  <si>
    <t>https://twitter.com/amirburas</t>
  </si>
  <si>
    <t>https://twitter.com/jojoweaboo</t>
  </si>
  <si>
    <t>https://twitter.com/crazy9952594763</t>
  </si>
  <si>
    <t>https://twitter.com/books_na00</t>
  </si>
  <si>
    <t>https://twitter.com/rem9033</t>
  </si>
  <si>
    <t>https://twitter.com/dmoodi9d12</t>
  </si>
  <si>
    <t>https://twitter.com/saber12112</t>
  </si>
  <si>
    <t>https://twitter.com/sadawsari</t>
  </si>
  <si>
    <t>https://twitter.com/frasalhamadani</t>
  </si>
  <si>
    <t>https://twitter.com/mustafarabe3</t>
  </si>
  <si>
    <t>https://twitter.com/turki1185</t>
  </si>
  <si>
    <t>https://twitter.com/mollyhope1996</t>
  </si>
  <si>
    <t>https://twitter.com/f00tb00k</t>
  </si>
  <si>
    <t>https://twitter.com/laagl_alansanih</t>
  </si>
  <si>
    <t>https://twitter.com/mogran7</t>
  </si>
  <si>
    <t>https://twitter.com/elroby094</t>
  </si>
  <si>
    <t>https://twitter.com/asas9391</t>
  </si>
  <si>
    <t>https://twitter.com/_mojtaba1</t>
  </si>
  <si>
    <t>https://twitter.com/s_qutiba</t>
  </si>
  <si>
    <t>https://twitter.com/amal_benhadda</t>
  </si>
  <si>
    <t>https://twitter.com/jawadbashara1</t>
  </si>
  <si>
    <t>https://twitter.com/almzini109</t>
  </si>
  <si>
    <t>https://twitter.com/hhandaji</t>
  </si>
  <si>
    <t>https://twitter.com/skrnan</t>
  </si>
  <si>
    <t>https://twitter.com/m_abdulmalik512</t>
  </si>
  <si>
    <t>https://twitter.com/hatim39</t>
  </si>
  <si>
    <t>https://twitter.com/ubiedaniya</t>
  </si>
  <si>
    <t>https://twitter.com/abumahmoud</t>
  </si>
  <si>
    <t>https://twitter.com/boeingerksa</t>
  </si>
  <si>
    <t>https://twitter.com/0bszkah4ro0v6nn</t>
  </si>
  <si>
    <t>https://twitter.com/freemind_aziz</t>
  </si>
  <si>
    <t>https://twitter.com/alzirqi</t>
  </si>
  <si>
    <t>https://twitter.com/ramaaly4</t>
  </si>
  <si>
    <t>kotob_mo7ramah
RT @IHAlhurra: #إسلام_حر - لهذا
تم وأد فكر المعتزلة https://t.co/aUvzMMgT77</t>
  </si>
  <si>
    <t>ihalhurra
#إسلام_حر - لهذا تم وأد فكر المعتزلة
https://t.co/aUvzMMgT77</t>
  </si>
  <si>
    <t>rufat_9
RT @IHAlhurra: #إسلام_حر - لهذا
تم وأد فكر المعتزلة https://t.co/aUvzMMgT77</t>
  </si>
  <si>
    <t>ramoliza3
RT @IHAlhurra: #إسلام_حر - لهذا
تم وأد فكر المعتزلة https://t.co/aUvzMMgT77</t>
  </si>
  <si>
    <t>20sa30as
RT @IHAlhurra: #إسلام_حر - لهذا
تم وأد فكر المعتزلة https://t.co/aUvzMMgT77</t>
  </si>
  <si>
    <t>amralamri
RT @IHAlhurra: #إسلام_حر - لهذا
تم وأد فكر المعتزلة https://t.co/aUvzMMgT77</t>
  </si>
  <si>
    <t>neverknowob
RT @IHAlhurra: #إسلام_حر - لهذا
تم وأد فكر المعتزلة https://t.co/aUvzMMgT77</t>
  </si>
  <si>
    <t>amirburas
RT @IHAlhurra: #إسلام_حر - لهذا
تم وأد فكر المعتزلة https://t.co/aUvzMMgT77</t>
  </si>
  <si>
    <t>jojoweaboo
RT @IHAlhurra: #إسلام_حر - لهذا
تم وأد فكر المعتزلة https://t.co/aUvzMMgT77</t>
  </si>
  <si>
    <t>crazy9952594763
RT @IHAlhurra: #إسلام_حر - لهذا
تم وأد فكر المعتزلة https://t.co/aUvzMMgT77</t>
  </si>
  <si>
    <t>books_na00
RT @IHAlhurra: #إسلام_حر - لهذا
تم وأد فكر المعتزلة https://t.co/aUvzMMgT77</t>
  </si>
  <si>
    <t>rem9033
RT @IHAlhurra: #إسلام_حر - لهذا
تم وأد فكر المعتزلة https://t.co/aUvzMMgT77</t>
  </si>
  <si>
    <t>dmoodi9d12
RT @IHAlhurra: #إسلام_حر - لهذا
تم وأد فكر المعتزلة https://t.co/aUvzMMgT77</t>
  </si>
  <si>
    <t>saber12112
RT @IHAlhurra: #إسلام_حر - لهذا
تم وأد فكر المعتزلة https://t.co/aUvzMMgT77</t>
  </si>
  <si>
    <t>sadawsari
RT @IHAlhurra: #إسلام_حر - لهذا
تم وأد فكر المعتزلة https://t.co/aUvzMMgT77</t>
  </si>
  <si>
    <t>frasalhamadani
RT @IHAlhurra: #إسلام_حر - لهذا
تم وأد فكر المعتزلة https://t.co/aUvzMMgT77</t>
  </si>
  <si>
    <t>mustafarabe3
RT @IHAlhurra: #إسلام_حر - لهذا
تم وأد فكر المعتزلة https://t.co/aUvzMMgT77</t>
  </si>
  <si>
    <t>turki1185
RT @IHAlhurra: #إسلام_حر - لهذا
تم وأد فكر المعتزلة https://t.co/aUvzMMgT77</t>
  </si>
  <si>
    <t>mollyhope1996
RT @IHAlhurra: #إسلام_حر - لهذا
تم وأد فكر المعتزلة https://t.co/aUvzMMgT77</t>
  </si>
  <si>
    <t>f00tb00k
RT @IHAlhurra: #إسلام_حر - لهذا
تم وأد فكر المعتزلة https://t.co/aUvzMMgT77</t>
  </si>
  <si>
    <t>laagl_alansanih
RT @IHAlhurra: #إسلام_حر - لهذا
تم وأد فكر المعتزلة https://t.co/aUvzMMgT77</t>
  </si>
  <si>
    <t>mogran7
RT @IHAlhurra: #إسلام_حر - المصلحة
أم الشرع؟ https://t.co/w3BfeAz04p</t>
  </si>
  <si>
    <t>elroby094
RT @IHAlhurra: #إسلام_حر - لهذا
تم وأد فكر المعتزلة https://t.co/aUvzMMgT77</t>
  </si>
  <si>
    <t>asas9391
RT @IHAlhurra: #إسلام_حر - لهذا
تم وأد فكر المعتزلة https://t.co/aUvzMMgT77</t>
  </si>
  <si>
    <t>_mojtaba1
RT @IHAlhurra: #إسلام_حر - لهذا
تم وأد فكر المعتزلة https://t.co/aUvzMMgT77</t>
  </si>
  <si>
    <t>s_qutiba
RT @IHAlhurra: #إسلام_حر - لهذا
تم وأد فكر المعتزلة https://t.co/aUvzMMgT77</t>
  </si>
  <si>
    <t>amal_benhadda
RT @IHAlhurra: #إسلام_حر - لهذا
تم وأد فكر المعتزلة https://t.co/aUvzMMgT77</t>
  </si>
  <si>
    <t>jawadbashara1
RT @IHAlhurra: #إسلام_حر - لهذا
تم وأد فكر المعتزلة https://t.co/aUvzMMgT77</t>
  </si>
  <si>
    <t>almzini109
RT @IHAlhurra: #إسلام_حر - لهذا
تم وأد فكر المعتزلة https://t.co/aUvzMMgT77</t>
  </si>
  <si>
    <t>hhandaji
RT @IHAlhurra: #إسلام_حر - لهذا
تم وأد فكر المعتزلة https://t.co/aUvzMMgT77</t>
  </si>
  <si>
    <t>skrnan
RT @IHAlhurra: #إسلام_حر - لهذا
تم وأد فكر المعتزلة https://t.co/aUvzMMgT77</t>
  </si>
  <si>
    <t>m_abdulmalik512
RT @IHAlhurra: #إسلام_حر - لهذا
تم وأد فكر المعتزلة https://t.co/aUvzMMgT77</t>
  </si>
  <si>
    <t>hatim39
RT @IHAlhurra: #إسلام_حر - لهذا
تم وأد فكر المعتزلة https://t.co/aUvzMMgT77</t>
  </si>
  <si>
    <t>ubiedaniya
RT @IHAlhurra: #إسلام_حر - لهذا
تم وأد فكر المعتزلة https://t.co/aUvzMMgT77</t>
  </si>
  <si>
    <t>abumahmoud
RT @IHAlhurra: #إسلام_حر - لهذا
تم وأد فكر المعتزلة https://t.co/aUvzMMgT77</t>
  </si>
  <si>
    <t>boeingerksa
RT @IHAlhurra: #إسلام_حر - لهذا
تم وأد فكر المعتزلة https://t.co/aUvzMMgT77</t>
  </si>
  <si>
    <t>0bszkah4ro0v6nn
RT @IHAlhurra: #إسلام_حر - لهذا
تم وأد فكر المعتزلة https://t.co/aUvzMMgT77</t>
  </si>
  <si>
    <t>freemind_aziz
RT @IHAlhurra: #إسلام_حر - لهذا
تم وأد فكر المعتزلة https://t.co/aUvzMMgT77</t>
  </si>
  <si>
    <t>alzirqi
RT @IHAlhurra: #إسلام_حر - لهذا
تم وأد فكر المعتزلة https://t.co/aUvzMMgT77</t>
  </si>
  <si>
    <t>ramaaly4
RT @IHAlhurra: #إسلام_حر - لهذا
تم وأد فكر المعتزلة https://t.co/aUvzMMgT77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</si>
  <si>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</si>
  <si>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</si>
  <si>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</si>
  <si>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</si>
  <si>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</si>
  <si>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</si>
  <si>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</si>
  <si>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</si>
  <si>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</si>
  <si>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</si>
  <si>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</si>
  <si>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</si>
  <si>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</si>
  <si>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</si>
  <si>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</si>
  <si>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</si>
  <si>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</si>
  <si>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</si>
  <si>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</si>
  <si>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</si>
  <si>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</si>
  <si>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</si>
  <si>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</si>
  <si>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</si>
  <si>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</si>
  <si>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</si>
  <si>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</si>
  <si>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</si>
  <si>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</si>
  <si>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</si>
  <si>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</si>
  <si>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</si>
  <si>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</si>
  <si>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</si>
  <si>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</si>
  <si>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</si>
  <si>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</si>
  <si>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</si>
  <si>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</si>
  <si>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</si>
  <si>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</si>
  <si>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</si>
  <si>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</si>
  <si>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</si>
  <si>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</si>
  <si>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</si>
  <si>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</si>
  <si>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</si>
  <si>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</si>
  <si>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</si>
  <si>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</si>
  <si>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</si>
  <si>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</si>
  <si>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</si>
  <si>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</si>
  <si>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</si>
  <si>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</si>
  <si>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</si>
  <si>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</si>
  <si>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</si>
  <si>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</si>
  <si>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#إسلام_حر</t>
  </si>
  <si>
    <t>لهذا</t>
  </si>
  <si>
    <t>تم</t>
  </si>
  <si>
    <t>وأد</t>
  </si>
  <si>
    <t>Top Words in Tweet in G1</t>
  </si>
  <si>
    <t>فكر</t>
  </si>
  <si>
    <t>المعتزلة</t>
  </si>
  <si>
    <t>المصلحة</t>
  </si>
  <si>
    <t>أم</t>
  </si>
  <si>
    <t>الشرع</t>
  </si>
  <si>
    <t>Top Words in Tweet</t>
  </si>
  <si>
    <t>#إسلام_حر ihalhurra لهذا تم وأد فكر المعتزلة المصلحة أم الشرع</t>
  </si>
  <si>
    <t>Top Word Pairs in Tweet in Entire Graph</t>
  </si>
  <si>
    <t>ihalhurra,#إسلام_حر</t>
  </si>
  <si>
    <t>#إسلام_حر,لهذا</t>
  </si>
  <si>
    <t>لهذا,تم</t>
  </si>
  <si>
    <t>تم,وأد</t>
  </si>
  <si>
    <t>وأد,فكر</t>
  </si>
  <si>
    <t>فكر,المعتزلة</t>
  </si>
  <si>
    <t>#إسلام_حر,المصلحة</t>
  </si>
  <si>
    <t>المصلحة,أم</t>
  </si>
  <si>
    <t>أم,الشرع</t>
  </si>
  <si>
    <t>Top Word Pairs in Tweet in G1</t>
  </si>
  <si>
    <t>Top Word Pairs in Tweet</t>
  </si>
  <si>
    <t>ihalhurra,#إسلام_حر  #إسلام_حر,لهذا  لهذا,تم  تم,وأد  وأد,فكر  فكر,المعتزلة  #إسلام_حر,المصلحة  المصلحة,أم  أم,الشرع</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</si>
  <si>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</si>
  <si>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</si>
  <si>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</si>
  <si>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</si>
  <si>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</si>
  <si>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</si>
  <si>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</si>
  <si>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</si>
  <si>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</si>
  <si>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mogran7 abumahmoud alzirqi turki1185 laagl_alansanih amirburas crazy9952594763 sadawsari neverknowob jojoweaboo</t>
  </si>
  <si>
    <t>Top URLs in Tweet by Count</t>
  </si>
  <si>
    <t>Top URLs in Tweet by Salience</t>
  </si>
  <si>
    <t>Top Domains in Tweet by Count</t>
  </si>
  <si>
    <t>Top Domains in Tweet by Salience</t>
  </si>
  <si>
    <t>Top Hashtags in Tweet by Count</t>
  </si>
  <si>
    <t>Top Hashtags in Tweet by Salience</t>
  </si>
  <si>
    <t>Top Words in Tweet by Count</t>
  </si>
  <si>
    <t>ihalhurra #إسلام_حر لهذا تم وأد فكر المعتزلة</t>
  </si>
  <si>
    <t>#إسلام_حر لهذا تم وأد فكر المعتزلة المصلحة أم الشرع</t>
  </si>
  <si>
    <t>ihalhurra #إسلام_حر المصلحة أم الشرع لهذا تم وأد فكر المعتزلة</t>
  </si>
  <si>
    <t>Top Words in Tweet by Salience</t>
  </si>
  <si>
    <t>لهذا تم وأد فكر المعتزلة المصلحة أم الشرع #إسلام_حر</t>
  </si>
  <si>
    <t>المصلحة أم الشرع لهذا تم وأد فكر المعتزلة ihalhurra #إسلام_حر</t>
  </si>
  <si>
    <t>Top Word Pairs in Tweet by Count</t>
  </si>
  <si>
    <t>ihalhurra,#إسلام_حر  #إسلام_حر,لهذا  لهذا,تم  تم,وأد  وأد,فكر  فكر,المعتزلة</t>
  </si>
  <si>
    <t>#إسلام_حر,لهذا  لهذا,تم  تم,وأد  وأد,فكر  فكر,المعتزلة  #إسلام_حر,المصلحة  المصلحة,أم  أم,الشرع</t>
  </si>
  <si>
    <t>ihalhurra,#إسلام_حر  #إسلام_حر,المصلحة  المصلحة,أم  أم,الشرع  #إسلام_حر,لهذا  لهذا,تم  تم,وأد  وأد,فكر  فكر,المعتزلة</t>
  </si>
  <si>
    <t>Top Word Pairs in Tweet by Salience</t>
  </si>
  <si>
    <t>#إسلام_حر,المصلحة  المصلحة,أم  أم,الشرع  #إسلام_حر,لهذا  لهذا,تم  تم,وأد  وأد,فكر  فكر,المعتزلة  ihalhurra,#إسلام_حر</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</si>
  <si>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</si>
  <si>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</si>
  <si>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</si>
  <si>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</si>
  <si>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</si>
  <si>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</si>
  <si>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</si>
  <si>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</si>
  <si>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</si>
  <si>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</si>
  <si>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</si>
  <si>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</si>
  <si>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</si>
  <si>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</si>
  <si>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</si>
  <si>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</si>
  <si>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</si>
  <si>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</si>
  <si>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</si>
  <si>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</si>
  <si>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</si>
  <si>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</si>
  <si>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</si>
  <si>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</si>
  <si>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</si>
  <si>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</si>
  <si>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</si>
  <si>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</si>
  <si>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</si>
  <si>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</si>
  <si>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</si>
  <si>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</si>
  <si>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</si>
  <si>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</si>
  <si>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</si>
  <si>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</si>
  <si>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</si>
  <si>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</si>
  <si>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</si>
  <si>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</si>
  <si>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</si>
  <si>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</si>
  <si>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</si>
  <si>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</si>
  <si>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</si>
  <si>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</si>
  <si>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</si>
  <si>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</si>
  <si>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</si>
  <si>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</si>
  <si>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</si>
  <si>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</si>
  <si>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Apr</t>
  </si>
  <si>
    <t>12-Apr</t>
  </si>
  <si>
    <t>4 PM</t>
  </si>
  <si>
    <t>Aug</t>
  </si>
  <si>
    <t>20-Aug</t>
  </si>
  <si>
    <t>9 PM</t>
  </si>
  <si>
    <t>11 PM</t>
  </si>
  <si>
    <t>21-Aug</t>
  </si>
  <si>
    <t>12 AM</t>
  </si>
  <si>
    <t>1 AM</t>
  </si>
  <si>
    <t>3 AM</t>
  </si>
  <si>
    <t>4 AM</t>
  </si>
  <si>
    <t>5 AM</t>
  </si>
  <si>
    <t>7 AM</t>
  </si>
  <si>
    <t>8 AM</t>
  </si>
  <si>
    <t>9 AM</t>
  </si>
  <si>
    <t>10 AM</t>
  </si>
  <si>
    <t>11 AM</t>
  </si>
  <si>
    <t>3 PM</t>
  </si>
  <si>
    <t>5 PM</t>
  </si>
  <si>
    <t>22-Aug</t>
  </si>
  <si>
    <t>2 AM</t>
  </si>
  <si>
    <t>23-Aug</t>
  </si>
  <si>
    <t>128, 128, 128</t>
  </si>
  <si>
    <t>Red</t>
  </si>
  <si>
    <t>G1: #إسلام_حر ihalhurra لهذا تم وأد فكر المعتزلة المصلحة أم الشرع</t>
  </si>
  <si>
    <t>Autofill Workbook Results</t>
  </si>
  <si>
    <t>Edge Weight▓1▓1▓0▓True▓Gray▓Red▓▓Edge Weight▓1▓1▓0▓3▓10▓False▓Edge Weight▓1▓1▓0▓35▓12▓False▓▓0▓0▓0▓True▓Black▓Black▓▓Followers▓1▓10208▓0▓162▓1000▓False▓▓0▓0▓0▓0▓0▓False▓▓0▓0▓0▓0▓0▓False▓▓0▓0▓0▓0▓0▓False</t>
  </si>
  <si>
    <t>GraphSource░GraphServerTwitterSearch▓GraphTerm░إسلام_حر▓ImportDescription░The graph represents a network of 40 Twitter users whose tweets in the requested range contained "إسلام_حر", or who were replied to or mentioned in those tweets.  The network was obtained from the NodeXL Graph Server on Sunday, 25 August 2019 at 01:54 UTC.
The requested start date was Sunday, 25 August 2019 at 00:01 UTC and the maximum number of days (going backward) was 14.
The maximum number of tweets collected was 5,000.
The tweets in the network were tweeted over the 2-day, 10-hour, 35-minute period from Tuesday, 20 August 2019 at 23:05 UTC to Friday, 23 August 2019 at 09:41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</si>
</sst>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5"/>
      <tableStyleElement type="headerRow" dxfId="354"/>
    </tableStyle>
    <tableStyle name="NodeXL Table" pivot="0" count="1">
      <tableStyleElement type="headerRow" dxfId="3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8247325"/>
        <c:axId val="7117062"/>
      </c:barChart>
      <c:catAx>
        <c:axId val="82473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117062"/>
        <c:crosses val="autoZero"/>
        <c:auto val="1"/>
        <c:lblOffset val="100"/>
        <c:noMultiLvlLbl val="0"/>
      </c:catAx>
      <c:valAx>
        <c:axId val="7117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47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إسلام_حر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18"/>
                <c:pt idx="0">
                  <c:v>4 PM
12-Apr
Apr
2019</c:v>
                </c:pt>
                <c:pt idx="1">
                  <c:v>9 PM
20-Aug
Aug</c:v>
                </c:pt>
                <c:pt idx="2">
                  <c:v>11 PM</c:v>
                </c:pt>
                <c:pt idx="3">
                  <c:v>12 AM
21-Aug</c:v>
                </c:pt>
                <c:pt idx="4">
                  <c:v>1 AM</c:v>
                </c:pt>
                <c:pt idx="5">
                  <c:v>3 AM</c:v>
                </c:pt>
                <c:pt idx="6">
                  <c:v>4 AM</c:v>
                </c:pt>
                <c:pt idx="7">
                  <c:v>5 AM</c:v>
                </c:pt>
                <c:pt idx="8">
                  <c:v>7 AM</c:v>
                </c:pt>
                <c:pt idx="9">
                  <c:v>8 AM</c:v>
                </c:pt>
                <c:pt idx="10">
                  <c:v>9 AM</c:v>
                </c:pt>
                <c:pt idx="11">
                  <c:v>10 AM</c:v>
                </c:pt>
                <c:pt idx="12">
                  <c:v>11 AM</c:v>
                </c:pt>
                <c:pt idx="13">
                  <c:v>3 PM</c:v>
                </c:pt>
                <c:pt idx="14">
                  <c:v>5 PM</c:v>
                </c:pt>
                <c:pt idx="15">
                  <c:v>2 AM
22-Aug</c:v>
                </c:pt>
                <c:pt idx="16">
                  <c:v>4 AM</c:v>
                </c:pt>
                <c:pt idx="17">
                  <c:v>9 AM
23-Aug</c:v>
                </c:pt>
              </c:strCache>
            </c:strRef>
          </c:cat>
          <c:val>
            <c:numRef>
              <c:f>'Time Series'!$B$26:$B$52</c:f>
              <c:numCache>
                <c:formatCode>General</c:formatCode>
                <c:ptCount val="18"/>
                <c:pt idx="0">
                  <c:v>1</c:v>
                </c:pt>
                <c:pt idx="1">
                  <c:v>1</c:v>
                </c:pt>
                <c:pt idx="2">
                  <c:v>13</c:v>
                </c:pt>
                <c:pt idx="3">
                  <c:v>2</c:v>
                </c:pt>
                <c:pt idx="4">
                  <c:v>3</c:v>
                </c:pt>
                <c:pt idx="5">
                  <c:v>2</c:v>
                </c:pt>
                <c:pt idx="6">
                  <c:v>2</c:v>
                </c:pt>
                <c:pt idx="7">
                  <c:v>2</c:v>
                </c:pt>
                <c:pt idx="8">
                  <c:v>2</c:v>
                </c:pt>
                <c:pt idx="9">
                  <c:v>2</c:v>
                </c:pt>
                <c:pt idx="10">
                  <c:v>4</c:v>
                </c:pt>
                <c:pt idx="11">
                  <c:v>2</c:v>
                </c:pt>
                <c:pt idx="12">
                  <c:v>1</c:v>
                </c:pt>
                <c:pt idx="13">
                  <c:v>1</c:v>
                </c:pt>
                <c:pt idx="14">
                  <c:v>1</c:v>
                </c:pt>
                <c:pt idx="15">
                  <c:v>1</c:v>
                </c:pt>
                <c:pt idx="16">
                  <c:v>1</c:v>
                </c:pt>
                <c:pt idx="17">
                  <c:v>1</c:v>
                </c:pt>
              </c:numCache>
            </c:numRef>
          </c:val>
        </c:ser>
        <c:axId val="12785287"/>
        <c:axId val="47958720"/>
      </c:barChart>
      <c:catAx>
        <c:axId val="12785287"/>
        <c:scaling>
          <c:orientation val="minMax"/>
        </c:scaling>
        <c:axPos val="b"/>
        <c:delete val="0"/>
        <c:numFmt formatCode="General" sourceLinked="1"/>
        <c:majorTickMark val="out"/>
        <c:minorTickMark val="none"/>
        <c:tickLblPos val="nextTo"/>
        <c:crossAx val="47958720"/>
        <c:crosses val="autoZero"/>
        <c:auto val="1"/>
        <c:lblOffset val="100"/>
        <c:noMultiLvlLbl val="0"/>
      </c:catAx>
      <c:valAx>
        <c:axId val="47958720"/>
        <c:scaling>
          <c:orientation val="minMax"/>
        </c:scaling>
        <c:axPos val="l"/>
        <c:majorGridlines/>
        <c:delete val="0"/>
        <c:numFmt formatCode="General" sourceLinked="1"/>
        <c:majorTickMark val="out"/>
        <c:minorTickMark val="none"/>
        <c:tickLblPos val="nextTo"/>
        <c:crossAx val="127852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4053559"/>
        <c:axId val="39611120"/>
      </c:barChart>
      <c:catAx>
        <c:axId val="640535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611120"/>
        <c:crosses val="autoZero"/>
        <c:auto val="1"/>
        <c:lblOffset val="100"/>
        <c:noMultiLvlLbl val="0"/>
      </c:catAx>
      <c:valAx>
        <c:axId val="39611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53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0955761"/>
        <c:axId val="54384122"/>
      </c:barChart>
      <c:catAx>
        <c:axId val="209557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384122"/>
        <c:crosses val="autoZero"/>
        <c:auto val="1"/>
        <c:lblOffset val="100"/>
        <c:noMultiLvlLbl val="0"/>
      </c:catAx>
      <c:valAx>
        <c:axId val="54384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55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9695051"/>
        <c:axId val="43037732"/>
      </c:barChart>
      <c:catAx>
        <c:axId val="196950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037732"/>
        <c:crosses val="autoZero"/>
        <c:auto val="1"/>
        <c:lblOffset val="100"/>
        <c:noMultiLvlLbl val="0"/>
      </c:catAx>
      <c:valAx>
        <c:axId val="43037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95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1795269"/>
        <c:axId val="63504238"/>
      </c:barChart>
      <c:catAx>
        <c:axId val="517952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504238"/>
        <c:crosses val="autoZero"/>
        <c:auto val="1"/>
        <c:lblOffset val="100"/>
        <c:noMultiLvlLbl val="0"/>
      </c:catAx>
      <c:valAx>
        <c:axId val="63504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95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4667231"/>
        <c:axId val="43569624"/>
      </c:barChart>
      <c:catAx>
        <c:axId val="346672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569624"/>
        <c:crosses val="autoZero"/>
        <c:auto val="1"/>
        <c:lblOffset val="100"/>
        <c:noMultiLvlLbl val="0"/>
      </c:catAx>
      <c:valAx>
        <c:axId val="43569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672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6582297"/>
        <c:axId val="39478626"/>
      </c:barChart>
      <c:catAx>
        <c:axId val="565822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478626"/>
        <c:crosses val="autoZero"/>
        <c:auto val="1"/>
        <c:lblOffset val="100"/>
        <c:noMultiLvlLbl val="0"/>
      </c:catAx>
      <c:valAx>
        <c:axId val="394786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82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9763315"/>
        <c:axId val="43652108"/>
      </c:barChart>
      <c:catAx>
        <c:axId val="197633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652108"/>
        <c:crosses val="autoZero"/>
        <c:auto val="1"/>
        <c:lblOffset val="100"/>
        <c:noMultiLvlLbl val="0"/>
      </c:catAx>
      <c:valAx>
        <c:axId val="436521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63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7324653"/>
        <c:axId val="46159830"/>
      </c:barChart>
      <c:catAx>
        <c:axId val="57324653"/>
        <c:scaling>
          <c:orientation val="minMax"/>
        </c:scaling>
        <c:axPos val="b"/>
        <c:delete val="1"/>
        <c:majorTickMark val="out"/>
        <c:minorTickMark val="none"/>
        <c:tickLblPos val="none"/>
        <c:crossAx val="46159830"/>
        <c:crosses val="autoZero"/>
        <c:auto val="1"/>
        <c:lblOffset val="100"/>
        <c:noMultiLvlLbl val="0"/>
      </c:catAx>
      <c:valAx>
        <c:axId val="46159830"/>
        <c:scaling>
          <c:orientation val="minMax"/>
        </c:scaling>
        <c:axPos val="l"/>
        <c:delete val="1"/>
        <c:majorTickMark val="out"/>
        <c:minorTickMark val="none"/>
        <c:tickLblPos val="none"/>
        <c:crossAx val="573246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 refreshedBy="Marc Smith" refreshedVersion="5">
  <cacheSource type="worksheet">
    <worksheetSource ref="A2:BL4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1">
        <s v="إسلام_حر"/>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42">
        <d v="2019-08-20T23:05:31.000"/>
        <d v="2019-08-20T23:09:25.000"/>
        <d v="2019-08-20T23:09:52.000"/>
        <d v="2019-08-20T23:10:17.000"/>
        <d v="2019-08-20T23:11:04.000"/>
        <d v="2019-08-20T23:13:04.000"/>
        <d v="2019-08-20T23:18:34.000"/>
        <d v="2019-08-20T23:19:10.000"/>
        <d v="2019-08-20T23:24:16.000"/>
        <d v="2019-08-20T23:37:34.000"/>
        <d v="2019-08-20T23:49:38.000"/>
        <d v="2019-08-20T23:56:06.000"/>
        <d v="2019-08-20T23:58:35.000"/>
        <d v="2019-08-21T00:31:46.000"/>
        <d v="2019-08-21T00:51:51.000"/>
        <d v="2019-08-21T01:06:46.000"/>
        <d v="2019-08-21T01:41:56.000"/>
        <d v="2019-08-21T01:52:49.000"/>
        <d v="2019-08-21T03:00:10.000"/>
        <d v="2019-08-21T03:51:27.000"/>
        <d v="2019-08-21T04:43:32.000"/>
        <d v="2019-08-21T04:45:13.000"/>
        <d v="2019-08-21T05:37:29.000"/>
        <d v="2019-08-21T05:53:06.000"/>
        <d v="2019-08-21T07:32:03.000"/>
        <d v="2019-08-21T07:58:20.000"/>
        <d v="2019-08-21T08:06:15.000"/>
        <d v="2019-08-21T08:11:58.000"/>
        <d v="2019-08-21T09:09:17.000"/>
        <d v="2019-08-21T09:17:44.000"/>
        <d v="2019-08-21T09:19:41.000"/>
        <d v="2019-08-21T09:54:35.000"/>
        <d v="2019-08-21T10:15:11.000"/>
        <d v="2019-08-21T10:36:46.000"/>
        <d v="2019-08-21T11:05:42.000"/>
        <d v="2019-08-21T15:43:08.000"/>
        <d v="2019-08-21T17:53:35.000"/>
        <d v="2019-08-22T02:32:36.000"/>
        <d v="2019-08-22T04:20:56.000"/>
        <d v="2019-04-12T16:33:04.000"/>
        <d v="2019-08-20T21:00:35.000"/>
        <d v="2019-08-23T09:41:14.000"/>
      </sharedItems>
      <fieldGroup par="66" base="22">
        <rangePr groupBy="hours" autoEnd="1" autoStart="1" startDate="2019-04-12T16:33:04.000" endDate="2019-08-23T09:41:14.000"/>
        <groupItems count="26">
          <s v="&lt;4/12/2019"/>
          <s v="12 AM"/>
          <s v="1 AM"/>
          <s v="2 AM"/>
          <s v="3 AM"/>
          <s v="4 AM"/>
          <s v="5 AM"/>
          <s v="6 AM"/>
          <s v="7 AM"/>
          <s v="8 AM"/>
          <s v="9 AM"/>
          <s v="10 AM"/>
          <s v="11 AM"/>
          <s v="12 PM"/>
          <s v="1 PM"/>
          <s v="2 PM"/>
          <s v="3 PM"/>
          <s v="4 PM"/>
          <s v="5 PM"/>
          <s v="6 PM"/>
          <s v="7 PM"/>
          <s v="8 PM"/>
          <s v="9 PM"/>
          <s v="10 PM"/>
          <s v="11 PM"/>
          <s v="&gt;8/2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Days" databaseField="0">
      <sharedItems containsMixedTypes="0" count="0"/>
      <fieldGroup base="22">
        <rangePr groupBy="days" autoEnd="1" autoStart="1" startDate="2019-04-12T16:33:04.000" endDate="2019-08-23T09:41:14.000"/>
        <groupItems count="368">
          <s v="&lt;4/1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3/2019"/>
        </groupItems>
      </fieldGroup>
    </cacheField>
    <cacheField name="Months" databaseField="0">
      <sharedItems containsMixedTypes="0" count="0"/>
      <fieldGroup base="22">
        <rangePr groupBy="months" autoEnd="1" autoStart="1" startDate="2019-04-12T16:33:04.000" endDate="2019-08-23T09:41:14.000"/>
        <groupItems count="14">
          <s v="&lt;4/12/2019"/>
          <s v="Jan"/>
          <s v="Feb"/>
          <s v="Mar"/>
          <s v="Apr"/>
          <s v="May"/>
          <s v="Jun"/>
          <s v="Jul"/>
          <s v="Aug"/>
          <s v="Sep"/>
          <s v="Oct"/>
          <s v="Nov"/>
          <s v="Dec"/>
          <s v="&gt;8/23/2019"/>
        </groupItems>
      </fieldGroup>
    </cacheField>
    <cacheField name="Years" databaseField="0">
      <sharedItems containsMixedTypes="0" count="0"/>
      <fieldGroup base="22">
        <rangePr groupBy="years" autoEnd="1" autoStart="1" startDate="2019-04-12T16:33:04.000" endDate="2019-08-23T09:41:14.000"/>
        <groupItems count="3">
          <s v="&lt;4/12/2019"/>
          <s v="2019"/>
          <s v="&gt;8/2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2">
  <r>
    <s v="kotob_mo7ramah"/>
    <s v="ihalhurra"/>
    <m/>
    <m/>
    <m/>
    <m/>
    <m/>
    <m/>
    <m/>
    <m/>
    <s v="No"/>
    <n v="3"/>
    <m/>
    <m/>
    <x v="0"/>
    <d v="2019-08-20T23:05:31.000"/>
    <s v="RT @IHAlhurra: #إسلام_حر - لهذا تم وأد فكر المعتزلة https://t.co/aUvzMMgT77"/>
    <m/>
    <m/>
    <x v="0"/>
    <s v="https://pbs.twimg.com/ext_tw_video_thumb/1163918058081198080/pu/img/36zV-0yXYGWdf8eL.jpg"/>
    <s v="https://pbs.twimg.com/ext_tw_video_thumb/1163918058081198080/pu/img/36zV-0yXYGWdf8eL.jpg"/>
    <x v="0"/>
    <s v="https://twitter.com/#!/kotob_mo7ramah/status/1163950215692541957"/>
    <m/>
    <m/>
    <s v="1163950215692541957"/>
    <m/>
    <b v="0"/>
    <n v="0"/>
    <s v=""/>
    <b v="0"/>
    <s v="ar"/>
    <m/>
    <s v=""/>
    <b v="0"/>
    <n v="0"/>
    <s v="1163918776057913344"/>
    <s v="Twitter for Android"/>
    <b v="0"/>
    <s v="1163918776057913344"/>
    <s v="Tweet"/>
    <n v="0"/>
    <n v="0"/>
    <m/>
    <m/>
    <m/>
    <m/>
    <m/>
    <m/>
    <m/>
    <m/>
    <n v="1"/>
    <s v="1"/>
    <s v="1"/>
    <n v="0"/>
    <n v="0"/>
    <n v="0"/>
    <n v="0"/>
    <n v="0"/>
    <n v="0"/>
    <n v="8"/>
    <n v="100"/>
    <n v="8"/>
  </r>
  <r>
    <s v="rufat_9"/>
    <s v="ihalhurra"/>
    <m/>
    <m/>
    <m/>
    <m/>
    <m/>
    <m/>
    <m/>
    <m/>
    <s v="No"/>
    <n v="4"/>
    <m/>
    <m/>
    <x v="0"/>
    <d v="2019-08-20T23:09:25.000"/>
    <s v="RT @IHAlhurra: #إسلام_حر - لهذا تم وأد فكر المعتزلة https://t.co/aUvzMMgT77"/>
    <m/>
    <m/>
    <x v="0"/>
    <s v="https://pbs.twimg.com/ext_tw_video_thumb/1163918058081198080/pu/img/36zV-0yXYGWdf8eL.jpg"/>
    <s v="https://pbs.twimg.com/ext_tw_video_thumb/1163918058081198080/pu/img/36zV-0yXYGWdf8eL.jpg"/>
    <x v="1"/>
    <s v="https://twitter.com/#!/rufat_9/status/1163951199885942784"/>
    <m/>
    <m/>
    <s v="1163951199885942784"/>
    <m/>
    <b v="0"/>
    <n v="0"/>
    <s v=""/>
    <b v="0"/>
    <s v="ar"/>
    <m/>
    <s v=""/>
    <b v="0"/>
    <n v="0"/>
    <s v="1163918776057913344"/>
    <s v="Twitter for iPhone"/>
    <b v="0"/>
    <s v="1163918776057913344"/>
    <s v="Tweet"/>
    <n v="0"/>
    <n v="0"/>
    <m/>
    <m/>
    <m/>
    <m/>
    <m/>
    <m/>
    <m/>
    <m/>
    <n v="1"/>
    <s v="1"/>
    <s v="1"/>
    <n v="0"/>
    <n v="0"/>
    <n v="0"/>
    <n v="0"/>
    <n v="0"/>
    <n v="0"/>
    <n v="8"/>
    <n v="100"/>
    <n v="8"/>
  </r>
  <r>
    <s v="ramoliza3"/>
    <s v="ihalhurra"/>
    <m/>
    <m/>
    <m/>
    <m/>
    <m/>
    <m/>
    <m/>
    <m/>
    <s v="No"/>
    <n v="5"/>
    <m/>
    <m/>
    <x v="0"/>
    <d v="2019-08-20T23:09:52.000"/>
    <s v="RT @IHAlhurra: #إسلام_حر - لهذا تم وأد فكر المعتزلة https://t.co/aUvzMMgT77"/>
    <m/>
    <m/>
    <x v="0"/>
    <s v="https://pbs.twimg.com/ext_tw_video_thumb/1163918058081198080/pu/img/36zV-0yXYGWdf8eL.jpg"/>
    <s v="https://pbs.twimg.com/ext_tw_video_thumb/1163918058081198080/pu/img/36zV-0yXYGWdf8eL.jpg"/>
    <x v="2"/>
    <s v="https://twitter.com/#!/ramoliza3/status/1163951313526370305"/>
    <m/>
    <m/>
    <s v="1163951313526370305"/>
    <m/>
    <b v="0"/>
    <n v="0"/>
    <s v=""/>
    <b v="0"/>
    <s v="ar"/>
    <m/>
    <s v=""/>
    <b v="0"/>
    <n v="0"/>
    <s v="1163918776057913344"/>
    <s v="Twitter for iPhone"/>
    <b v="0"/>
    <s v="1163918776057913344"/>
    <s v="Tweet"/>
    <n v="0"/>
    <n v="0"/>
    <m/>
    <m/>
    <m/>
    <m/>
    <m/>
    <m/>
    <m/>
    <m/>
    <n v="1"/>
    <s v="1"/>
    <s v="1"/>
    <n v="0"/>
    <n v="0"/>
    <n v="0"/>
    <n v="0"/>
    <n v="0"/>
    <n v="0"/>
    <n v="8"/>
    <n v="100"/>
    <n v="8"/>
  </r>
  <r>
    <s v="20sa30as"/>
    <s v="ihalhurra"/>
    <m/>
    <m/>
    <m/>
    <m/>
    <m/>
    <m/>
    <m/>
    <m/>
    <s v="No"/>
    <n v="6"/>
    <m/>
    <m/>
    <x v="0"/>
    <d v="2019-08-20T23:10:17.000"/>
    <s v="RT @IHAlhurra: #إسلام_حر - لهذا تم وأد فكر المعتزلة https://t.co/aUvzMMgT77"/>
    <m/>
    <m/>
    <x v="0"/>
    <s v="https://pbs.twimg.com/ext_tw_video_thumb/1163918058081198080/pu/img/36zV-0yXYGWdf8eL.jpg"/>
    <s v="https://pbs.twimg.com/ext_tw_video_thumb/1163918058081198080/pu/img/36zV-0yXYGWdf8eL.jpg"/>
    <x v="3"/>
    <s v="https://twitter.com/#!/20sa30as/status/1163951417364832257"/>
    <m/>
    <m/>
    <s v="1163951417364832257"/>
    <m/>
    <b v="0"/>
    <n v="0"/>
    <s v=""/>
    <b v="0"/>
    <s v="ar"/>
    <m/>
    <s v=""/>
    <b v="0"/>
    <n v="0"/>
    <s v="1163918776057913344"/>
    <s v="Twitter for iPhone"/>
    <b v="0"/>
    <s v="1163918776057913344"/>
    <s v="Tweet"/>
    <n v="0"/>
    <n v="0"/>
    <m/>
    <m/>
    <m/>
    <m/>
    <m/>
    <m/>
    <m/>
    <m/>
    <n v="1"/>
    <s v="1"/>
    <s v="1"/>
    <n v="0"/>
    <n v="0"/>
    <n v="0"/>
    <n v="0"/>
    <n v="0"/>
    <n v="0"/>
    <n v="8"/>
    <n v="100"/>
    <n v="8"/>
  </r>
  <r>
    <s v="amralamri"/>
    <s v="ihalhurra"/>
    <m/>
    <m/>
    <m/>
    <m/>
    <m/>
    <m/>
    <m/>
    <m/>
    <s v="No"/>
    <n v="7"/>
    <m/>
    <m/>
    <x v="0"/>
    <d v="2019-08-20T23:11:04.000"/>
    <s v="RT @IHAlhurra: #إسلام_حر - لهذا تم وأد فكر المعتزلة https://t.co/aUvzMMgT77"/>
    <m/>
    <m/>
    <x v="0"/>
    <s v="https://pbs.twimg.com/ext_tw_video_thumb/1163918058081198080/pu/img/36zV-0yXYGWdf8eL.jpg"/>
    <s v="https://pbs.twimg.com/ext_tw_video_thumb/1163918058081198080/pu/img/36zV-0yXYGWdf8eL.jpg"/>
    <x v="4"/>
    <s v="https://twitter.com/#!/amralamri/status/1163951613398179841"/>
    <m/>
    <m/>
    <s v="1163951613398179841"/>
    <m/>
    <b v="0"/>
    <n v="0"/>
    <s v=""/>
    <b v="0"/>
    <s v="ar"/>
    <m/>
    <s v=""/>
    <b v="0"/>
    <n v="0"/>
    <s v="1163918776057913344"/>
    <s v="Twitter for Android"/>
    <b v="0"/>
    <s v="1163918776057913344"/>
    <s v="Tweet"/>
    <n v="0"/>
    <n v="0"/>
    <m/>
    <m/>
    <m/>
    <m/>
    <m/>
    <m/>
    <m/>
    <m/>
    <n v="1"/>
    <s v="1"/>
    <s v="1"/>
    <n v="0"/>
    <n v="0"/>
    <n v="0"/>
    <n v="0"/>
    <n v="0"/>
    <n v="0"/>
    <n v="8"/>
    <n v="100"/>
    <n v="8"/>
  </r>
  <r>
    <s v="neverknowob"/>
    <s v="ihalhurra"/>
    <m/>
    <m/>
    <m/>
    <m/>
    <m/>
    <m/>
    <m/>
    <m/>
    <s v="No"/>
    <n v="8"/>
    <m/>
    <m/>
    <x v="0"/>
    <d v="2019-08-20T23:13:04.000"/>
    <s v="RT @IHAlhurra: #إسلام_حر - لهذا تم وأد فكر المعتزلة https://t.co/aUvzMMgT77"/>
    <m/>
    <m/>
    <x v="0"/>
    <s v="https://pbs.twimg.com/ext_tw_video_thumb/1163918058081198080/pu/img/36zV-0yXYGWdf8eL.jpg"/>
    <s v="https://pbs.twimg.com/ext_tw_video_thumb/1163918058081198080/pu/img/36zV-0yXYGWdf8eL.jpg"/>
    <x v="5"/>
    <s v="https://twitter.com/#!/neverknowob/status/1163952117419323392"/>
    <m/>
    <m/>
    <s v="1163952117419323392"/>
    <m/>
    <b v="0"/>
    <n v="0"/>
    <s v=""/>
    <b v="0"/>
    <s v="ar"/>
    <m/>
    <s v=""/>
    <b v="0"/>
    <n v="0"/>
    <s v="1163918776057913344"/>
    <s v="Twitter for iPhone"/>
    <b v="0"/>
    <s v="1163918776057913344"/>
    <s v="Tweet"/>
    <n v="0"/>
    <n v="0"/>
    <m/>
    <m/>
    <m/>
    <m/>
    <m/>
    <m/>
    <m/>
    <m/>
    <n v="1"/>
    <s v="1"/>
    <s v="1"/>
    <n v="0"/>
    <n v="0"/>
    <n v="0"/>
    <n v="0"/>
    <n v="0"/>
    <n v="0"/>
    <n v="8"/>
    <n v="100"/>
    <n v="8"/>
  </r>
  <r>
    <s v="amirburas"/>
    <s v="ihalhurra"/>
    <m/>
    <m/>
    <m/>
    <m/>
    <m/>
    <m/>
    <m/>
    <m/>
    <s v="No"/>
    <n v="9"/>
    <m/>
    <m/>
    <x v="0"/>
    <d v="2019-08-20T23:18:34.000"/>
    <s v="RT @IHAlhurra: #إسلام_حر - لهذا تم وأد فكر المعتزلة https://t.co/aUvzMMgT77"/>
    <m/>
    <m/>
    <x v="0"/>
    <s v="https://pbs.twimg.com/ext_tw_video_thumb/1163918058081198080/pu/img/36zV-0yXYGWdf8eL.jpg"/>
    <s v="https://pbs.twimg.com/ext_tw_video_thumb/1163918058081198080/pu/img/36zV-0yXYGWdf8eL.jpg"/>
    <x v="6"/>
    <s v="https://twitter.com/#!/amirburas/status/1163953501241774082"/>
    <m/>
    <m/>
    <s v="1163953501241774082"/>
    <m/>
    <b v="0"/>
    <n v="0"/>
    <s v=""/>
    <b v="0"/>
    <s v="ar"/>
    <m/>
    <s v=""/>
    <b v="0"/>
    <n v="0"/>
    <s v="1163918776057913344"/>
    <s v="Twitter for Android"/>
    <b v="0"/>
    <s v="1163918776057913344"/>
    <s v="Tweet"/>
    <n v="0"/>
    <n v="0"/>
    <m/>
    <m/>
    <m/>
    <m/>
    <m/>
    <m/>
    <m/>
    <m/>
    <n v="1"/>
    <s v="1"/>
    <s v="1"/>
    <n v="0"/>
    <n v="0"/>
    <n v="0"/>
    <n v="0"/>
    <n v="0"/>
    <n v="0"/>
    <n v="8"/>
    <n v="100"/>
    <n v="8"/>
  </r>
  <r>
    <s v="jojoweaboo"/>
    <s v="ihalhurra"/>
    <m/>
    <m/>
    <m/>
    <m/>
    <m/>
    <m/>
    <m/>
    <m/>
    <s v="No"/>
    <n v="10"/>
    <m/>
    <m/>
    <x v="0"/>
    <d v="2019-08-20T23:19:10.000"/>
    <s v="RT @IHAlhurra: #إسلام_حر - لهذا تم وأد فكر المعتزلة https://t.co/aUvzMMgT77"/>
    <m/>
    <m/>
    <x v="0"/>
    <s v="https://pbs.twimg.com/ext_tw_video_thumb/1163918058081198080/pu/img/36zV-0yXYGWdf8eL.jpg"/>
    <s v="https://pbs.twimg.com/ext_tw_video_thumb/1163918058081198080/pu/img/36zV-0yXYGWdf8eL.jpg"/>
    <x v="7"/>
    <s v="https://twitter.com/#!/jojoweaboo/status/1163953653121716224"/>
    <m/>
    <m/>
    <s v="1163953653121716224"/>
    <m/>
    <b v="0"/>
    <n v="0"/>
    <s v=""/>
    <b v="0"/>
    <s v="ar"/>
    <m/>
    <s v=""/>
    <b v="0"/>
    <n v="0"/>
    <s v="1163918776057913344"/>
    <s v="Twitter for Android"/>
    <b v="0"/>
    <s v="1163918776057913344"/>
    <s v="Tweet"/>
    <n v="0"/>
    <n v="0"/>
    <m/>
    <m/>
    <m/>
    <m/>
    <m/>
    <m/>
    <m/>
    <m/>
    <n v="1"/>
    <s v="1"/>
    <s v="1"/>
    <n v="0"/>
    <n v="0"/>
    <n v="0"/>
    <n v="0"/>
    <n v="0"/>
    <n v="0"/>
    <n v="8"/>
    <n v="100"/>
    <n v="8"/>
  </r>
  <r>
    <s v="crazy9952594763"/>
    <s v="ihalhurra"/>
    <m/>
    <m/>
    <m/>
    <m/>
    <m/>
    <m/>
    <m/>
    <m/>
    <s v="No"/>
    <n v="11"/>
    <m/>
    <m/>
    <x v="0"/>
    <d v="2019-08-20T23:24:16.000"/>
    <s v="RT @IHAlhurra: #إسلام_حر - لهذا تم وأد فكر المعتزلة https://t.co/aUvzMMgT77"/>
    <m/>
    <m/>
    <x v="0"/>
    <s v="https://pbs.twimg.com/ext_tw_video_thumb/1163918058081198080/pu/img/36zV-0yXYGWdf8eL.jpg"/>
    <s v="https://pbs.twimg.com/ext_tw_video_thumb/1163918058081198080/pu/img/36zV-0yXYGWdf8eL.jpg"/>
    <x v="8"/>
    <s v="https://twitter.com/#!/crazy9952594763/status/1163954936935309313"/>
    <m/>
    <m/>
    <s v="1163954936935309313"/>
    <m/>
    <b v="0"/>
    <n v="0"/>
    <s v=""/>
    <b v="0"/>
    <s v="ar"/>
    <m/>
    <s v=""/>
    <b v="0"/>
    <n v="0"/>
    <s v="1163918776057913344"/>
    <s v="Twitter for iPhone"/>
    <b v="0"/>
    <s v="1163918776057913344"/>
    <s v="Tweet"/>
    <n v="0"/>
    <n v="0"/>
    <m/>
    <m/>
    <m/>
    <m/>
    <m/>
    <m/>
    <m/>
    <m/>
    <n v="1"/>
    <s v="1"/>
    <s v="1"/>
    <n v="0"/>
    <n v="0"/>
    <n v="0"/>
    <n v="0"/>
    <n v="0"/>
    <n v="0"/>
    <n v="8"/>
    <n v="100"/>
    <n v="8"/>
  </r>
  <r>
    <s v="books_na00"/>
    <s v="ihalhurra"/>
    <m/>
    <m/>
    <m/>
    <m/>
    <m/>
    <m/>
    <m/>
    <m/>
    <s v="No"/>
    <n v="12"/>
    <m/>
    <m/>
    <x v="0"/>
    <d v="2019-08-20T23:37:34.000"/>
    <s v="RT @IHAlhurra: #إسلام_حر - لهذا تم وأد فكر المعتزلة https://t.co/aUvzMMgT77"/>
    <m/>
    <m/>
    <x v="0"/>
    <s v="https://pbs.twimg.com/ext_tw_video_thumb/1163918058081198080/pu/img/36zV-0yXYGWdf8eL.jpg"/>
    <s v="https://pbs.twimg.com/ext_tw_video_thumb/1163918058081198080/pu/img/36zV-0yXYGWdf8eL.jpg"/>
    <x v="9"/>
    <s v="https://twitter.com/#!/books_na00/status/1163958282232504320"/>
    <m/>
    <m/>
    <s v="1163958282232504320"/>
    <m/>
    <b v="0"/>
    <n v="0"/>
    <s v=""/>
    <b v="0"/>
    <s v="ar"/>
    <m/>
    <s v=""/>
    <b v="0"/>
    <n v="0"/>
    <s v="1163918776057913344"/>
    <s v="Twitter for iPhone"/>
    <b v="0"/>
    <s v="1163918776057913344"/>
    <s v="Tweet"/>
    <n v="0"/>
    <n v="0"/>
    <m/>
    <m/>
    <m/>
    <m/>
    <m/>
    <m/>
    <m/>
    <m/>
    <n v="1"/>
    <s v="1"/>
    <s v="1"/>
    <n v="0"/>
    <n v="0"/>
    <n v="0"/>
    <n v="0"/>
    <n v="0"/>
    <n v="0"/>
    <n v="8"/>
    <n v="100"/>
    <n v="8"/>
  </r>
  <r>
    <s v="rem9033"/>
    <s v="ihalhurra"/>
    <m/>
    <m/>
    <m/>
    <m/>
    <m/>
    <m/>
    <m/>
    <m/>
    <s v="No"/>
    <n v="13"/>
    <m/>
    <m/>
    <x v="0"/>
    <d v="2019-08-20T23:49:38.000"/>
    <s v="RT @IHAlhurra: #إسلام_حر - لهذا تم وأد فكر المعتزلة https://t.co/aUvzMMgT77"/>
    <m/>
    <m/>
    <x v="0"/>
    <s v="https://pbs.twimg.com/ext_tw_video_thumb/1163918058081198080/pu/img/36zV-0yXYGWdf8eL.jpg"/>
    <s v="https://pbs.twimg.com/ext_tw_video_thumb/1163918058081198080/pu/img/36zV-0yXYGWdf8eL.jpg"/>
    <x v="10"/>
    <s v="https://twitter.com/#!/rem9033/status/1163961317541240833"/>
    <m/>
    <m/>
    <s v="1163961317541240833"/>
    <m/>
    <b v="0"/>
    <n v="0"/>
    <s v=""/>
    <b v="0"/>
    <s v="ar"/>
    <m/>
    <s v=""/>
    <b v="0"/>
    <n v="0"/>
    <s v="1163918776057913344"/>
    <s v="Twitter for Android"/>
    <b v="0"/>
    <s v="1163918776057913344"/>
    <s v="Tweet"/>
    <n v="0"/>
    <n v="0"/>
    <m/>
    <m/>
    <m/>
    <m/>
    <m/>
    <m/>
    <m/>
    <m/>
    <n v="1"/>
    <s v="1"/>
    <s v="1"/>
    <n v="0"/>
    <n v="0"/>
    <n v="0"/>
    <n v="0"/>
    <n v="0"/>
    <n v="0"/>
    <n v="8"/>
    <n v="100"/>
    <n v="8"/>
  </r>
  <r>
    <s v="dmoodi9d12"/>
    <s v="ihalhurra"/>
    <m/>
    <m/>
    <m/>
    <m/>
    <m/>
    <m/>
    <m/>
    <m/>
    <s v="No"/>
    <n v="14"/>
    <m/>
    <m/>
    <x v="0"/>
    <d v="2019-08-20T23:56:06.000"/>
    <s v="RT @IHAlhurra: #إسلام_حر - لهذا تم وأد فكر المعتزلة https://t.co/aUvzMMgT77"/>
    <m/>
    <m/>
    <x v="0"/>
    <s v="https://pbs.twimg.com/ext_tw_video_thumb/1163918058081198080/pu/img/36zV-0yXYGWdf8eL.jpg"/>
    <s v="https://pbs.twimg.com/ext_tw_video_thumb/1163918058081198080/pu/img/36zV-0yXYGWdf8eL.jpg"/>
    <x v="11"/>
    <s v="https://twitter.com/#!/dmoodi9d12/status/1163962948072722432"/>
    <m/>
    <m/>
    <s v="1163962948072722432"/>
    <m/>
    <b v="0"/>
    <n v="0"/>
    <s v=""/>
    <b v="0"/>
    <s v="ar"/>
    <m/>
    <s v=""/>
    <b v="0"/>
    <n v="0"/>
    <s v="1163918776057913344"/>
    <s v="Twitter for Android"/>
    <b v="0"/>
    <s v="1163918776057913344"/>
    <s v="Tweet"/>
    <n v="0"/>
    <n v="0"/>
    <m/>
    <m/>
    <m/>
    <m/>
    <m/>
    <m/>
    <m/>
    <m/>
    <n v="1"/>
    <s v="1"/>
    <s v="1"/>
    <n v="0"/>
    <n v="0"/>
    <n v="0"/>
    <n v="0"/>
    <n v="0"/>
    <n v="0"/>
    <n v="8"/>
    <n v="100"/>
    <n v="8"/>
  </r>
  <r>
    <s v="saber12112"/>
    <s v="ihalhurra"/>
    <m/>
    <m/>
    <m/>
    <m/>
    <m/>
    <m/>
    <m/>
    <m/>
    <s v="No"/>
    <n v="15"/>
    <m/>
    <m/>
    <x v="0"/>
    <d v="2019-08-20T23:58:35.000"/>
    <s v="RT @IHAlhurra: #إسلام_حر - لهذا تم وأد فكر المعتزلة https://t.co/aUvzMMgT77"/>
    <m/>
    <m/>
    <x v="0"/>
    <s v="https://pbs.twimg.com/ext_tw_video_thumb/1163918058081198080/pu/img/36zV-0yXYGWdf8eL.jpg"/>
    <s v="https://pbs.twimg.com/ext_tw_video_thumb/1163918058081198080/pu/img/36zV-0yXYGWdf8eL.jpg"/>
    <x v="12"/>
    <s v="https://twitter.com/#!/saber12112/status/1163963572625580032"/>
    <m/>
    <m/>
    <s v="1163963572625580032"/>
    <m/>
    <b v="0"/>
    <n v="0"/>
    <s v=""/>
    <b v="0"/>
    <s v="ar"/>
    <m/>
    <s v=""/>
    <b v="0"/>
    <n v="0"/>
    <s v="1163918776057913344"/>
    <s v="Twitter for Android"/>
    <b v="0"/>
    <s v="1163918776057913344"/>
    <s v="Tweet"/>
    <n v="0"/>
    <n v="0"/>
    <m/>
    <m/>
    <m/>
    <m/>
    <m/>
    <m/>
    <m/>
    <m/>
    <n v="1"/>
    <s v="1"/>
    <s v="1"/>
    <n v="0"/>
    <n v="0"/>
    <n v="0"/>
    <n v="0"/>
    <n v="0"/>
    <n v="0"/>
    <n v="8"/>
    <n v="100"/>
    <n v="8"/>
  </r>
  <r>
    <s v="sadawsari"/>
    <s v="ihalhurra"/>
    <m/>
    <m/>
    <m/>
    <m/>
    <m/>
    <m/>
    <m/>
    <m/>
    <s v="No"/>
    <n v="16"/>
    <m/>
    <m/>
    <x v="0"/>
    <d v="2019-08-21T00:31:46.000"/>
    <s v="RT @IHAlhurra: #إسلام_حر - لهذا تم وأد فكر المعتزلة https://t.co/aUvzMMgT77"/>
    <m/>
    <m/>
    <x v="0"/>
    <s v="https://pbs.twimg.com/ext_tw_video_thumb/1163918058081198080/pu/img/36zV-0yXYGWdf8eL.jpg"/>
    <s v="https://pbs.twimg.com/ext_tw_video_thumb/1163918058081198080/pu/img/36zV-0yXYGWdf8eL.jpg"/>
    <x v="13"/>
    <s v="https://twitter.com/#!/sadawsari/status/1163971920951435264"/>
    <m/>
    <m/>
    <s v="1163971920951435264"/>
    <m/>
    <b v="0"/>
    <n v="0"/>
    <s v=""/>
    <b v="0"/>
    <s v="ar"/>
    <m/>
    <s v=""/>
    <b v="0"/>
    <n v="0"/>
    <s v="1163918776057913344"/>
    <s v="Twitter for iPhone"/>
    <b v="0"/>
    <s v="1163918776057913344"/>
    <s v="Tweet"/>
    <n v="0"/>
    <n v="0"/>
    <m/>
    <m/>
    <m/>
    <m/>
    <m/>
    <m/>
    <m/>
    <m/>
    <n v="1"/>
    <s v="1"/>
    <s v="1"/>
    <n v="0"/>
    <n v="0"/>
    <n v="0"/>
    <n v="0"/>
    <n v="0"/>
    <n v="0"/>
    <n v="8"/>
    <n v="100"/>
    <n v="8"/>
  </r>
  <r>
    <s v="frasalhamadani"/>
    <s v="ihalhurra"/>
    <m/>
    <m/>
    <m/>
    <m/>
    <m/>
    <m/>
    <m/>
    <m/>
    <s v="No"/>
    <n v="17"/>
    <m/>
    <m/>
    <x v="0"/>
    <d v="2019-08-21T00:51:51.000"/>
    <s v="RT @IHAlhurra: #إسلام_حر - لهذا تم وأد فكر المعتزلة https://t.co/aUvzMMgT77"/>
    <m/>
    <m/>
    <x v="0"/>
    <s v="https://pbs.twimg.com/ext_tw_video_thumb/1163918058081198080/pu/img/36zV-0yXYGWdf8eL.jpg"/>
    <s v="https://pbs.twimg.com/ext_tw_video_thumb/1163918058081198080/pu/img/36zV-0yXYGWdf8eL.jpg"/>
    <x v="14"/>
    <s v="https://twitter.com/#!/frasalhamadani/status/1163976976006336512"/>
    <m/>
    <m/>
    <s v="1163976976006336512"/>
    <m/>
    <b v="0"/>
    <n v="0"/>
    <s v=""/>
    <b v="0"/>
    <s v="ar"/>
    <m/>
    <s v=""/>
    <b v="0"/>
    <n v="0"/>
    <s v="1163918776057913344"/>
    <s v="Twitter for Android"/>
    <b v="0"/>
    <s v="1163918776057913344"/>
    <s v="Tweet"/>
    <n v="0"/>
    <n v="0"/>
    <m/>
    <m/>
    <m/>
    <m/>
    <m/>
    <m/>
    <m/>
    <m/>
    <n v="1"/>
    <s v="1"/>
    <s v="1"/>
    <n v="0"/>
    <n v="0"/>
    <n v="0"/>
    <n v="0"/>
    <n v="0"/>
    <n v="0"/>
    <n v="8"/>
    <n v="100"/>
    <n v="8"/>
  </r>
  <r>
    <s v="mustafarabe3"/>
    <s v="ihalhurra"/>
    <m/>
    <m/>
    <m/>
    <m/>
    <m/>
    <m/>
    <m/>
    <m/>
    <s v="No"/>
    <n v="18"/>
    <m/>
    <m/>
    <x v="0"/>
    <d v="2019-08-21T01:06:46.000"/>
    <s v="RT @IHAlhurra: #إسلام_حر - لهذا تم وأد فكر المعتزلة https://t.co/aUvzMMgT77"/>
    <m/>
    <m/>
    <x v="0"/>
    <s v="https://pbs.twimg.com/ext_tw_video_thumb/1163918058081198080/pu/img/36zV-0yXYGWdf8eL.jpg"/>
    <s v="https://pbs.twimg.com/ext_tw_video_thumb/1163918058081198080/pu/img/36zV-0yXYGWdf8eL.jpg"/>
    <x v="15"/>
    <s v="https://twitter.com/#!/mustafarabe3/status/1163980731422584832"/>
    <m/>
    <m/>
    <s v="1163980731422584832"/>
    <m/>
    <b v="0"/>
    <n v="0"/>
    <s v=""/>
    <b v="0"/>
    <s v="ar"/>
    <m/>
    <s v=""/>
    <b v="0"/>
    <n v="0"/>
    <s v="1163918776057913344"/>
    <s v="Twitter Web App"/>
    <b v="0"/>
    <s v="1163918776057913344"/>
    <s v="Tweet"/>
    <n v="0"/>
    <n v="0"/>
    <m/>
    <m/>
    <m/>
    <m/>
    <m/>
    <m/>
    <m/>
    <m/>
    <n v="1"/>
    <s v="1"/>
    <s v="1"/>
    <n v="0"/>
    <n v="0"/>
    <n v="0"/>
    <n v="0"/>
    <n v="0"/>
    <n v="0"/>
    <n v="8"/>
    <n v="100"/>
    <n v="8"/>
  </r>
  <r>
    <s v="turki1185"/>
    <s v="ihalhurra"/>
    <m/>
    <m/>
    <m/>
    <m/>
    <m/>
    <m/>
    <m/>
    <m/>
    <s v="No"/>
    <n v="19"/>
    <m/>
    <m/>
    <x v="0"/>
    <d v="2019-08-21T01:41:56.000"/>
    <s v="RT @IHAlhurra: #إسلام_حر - لهذا تم وأد فكر المعتزلة https://t.co/aUvzMMgT77"/>
    <m/>
    <m/>
    <x v="0"/>
    <s v="https://pbs.twimg.com/ext_tw_video_thumb/1163918058081198080/pu/img/36zV-0yXYGWdf8eL.jpg"/>
    <s v="https://pbs.twimg.com/ext_tw_video_thumb/1163918058081198080/pu/img/36zV-0yXYGWdf8eL.jpg"/>
    <x v="16"/>
    <s v="https://twitter.com/#!/turki1185/status/1163989579919187968"/>
    <m/>
    <m/>
    <s v="1163989579919187968"/>
    <m/>
    <b v="0"/>
    <n v="0"/>
    <s v=""/>
    <b v="0"/>
    <s v="ar"/>
    <m/>
    <s v=""/>
    <b v="0"/>
    <n v="0"/>
    <s v="1163918776057913344"/>
    <s v="Twitter for iPhone"/>
    <b v="0"/>
    <s v="1163918776057913344"/>
    <s v="Tweet"/>
    <n v="0"/>
    <n v="0"/>
    <m/>
    <m/>
    <m/>
    <m/>
    <m/>
    <m/>
    <m/>
    <m/>
    <n v="1"/>
    <s v="1"/>
    <s v="1"/>
    <n v="0"/>
    <n v="0"/>
    <n v="0"/>
    <n v="0"/>
    <n v="0"/>
    <n v="0"/>
    <n v="8"/>
    <n v="100"/>
    <n v="8"/>
  </r>
  <r>
    <s v="mollyhope1996"/>
    <s v="ihalhurra"/>
    <m/>
    <m/>
    <m/>
    <m/>
    <m/>
    <m/>
    <m/>
    <m/>
    <s v="No"/>
    <n v="20"/>
    <m/>
    <m/>
    <x v="0"/>
    <d v="2019-08-21T01:52:49.000"/>
    <s v="RT @IHAlhurra: #إسلام_حر - لهذا تم وأد فكر المعتزلة https://t.co/aUvzMMgT77"/>
    <m/>
    <m/>
    <x v="0"/>
    <s v="https://pbs.twimg.com/ext_tw_video_thumb/1163918058081198080/pu/img/36zV-0yXYGWdf8eL.jpg"/>
    <s v="https://pbs.twimg.com/ext_tw_video_thumb/1163918058081198080/pu/img/36zV-0yXYGWdf8eL.jpg"/>
    <x v="17"/>
    <s v="https://twitter.com/#!/mollyhope1996/status/1163992321320468485"/>
    <m/>
    <m/>
    <s v="1163992321320468485"/>
    <m/>
    <b v="0"/>
    <n v="0"/>
    <s v=""/>
    <b v="0"/>
    <s v="ar"/>
    <m/>
    <s v=""/>
    <b v="0"/>
    <n v="0"/>
    <s v="1163918776057913344"/>
    <s v="Twitter for Android"/>
    <b v="0"/>
    <s v="1163918776057913344"/>
    <s v="Tweet"/>
    <n v="0"/>
    <n v="0"/>
    <m/>
    <m/>
    <m/>
    <m/>
    <m/>
    <m/>
    <m/>
    <m/>
    <n v="1"/>
    <s v="1"/>
    <s v="1"/>
    <n v="0"/>
    <n v="0"/>
    <n v="0"/>
    <n v="0"/>
    <n v="0"/>
    <n v="0"/>
    <n v="8"/>
    <n v="100"/>
    <n v="8"/>
  </r>
  <r>
    <s v="f00tb00k"/>
    <s v="ihalhurra"/>
    <m/>
    <m/>
    <m/>
    <m/>
    <m/>
    <m/>
    <m/>
    <m/>
    <s v="No"/>
    <n v="21"/>
    <m/>
    <m/>
    <x v="0"/>
    <d v="2019-08-21T03:00:10.000"/>
    <s v="RT @IHAlhurra: #إسلام_حر - لهذا تم وأد فكر المعتزلة https://t.co/aUvzMMgT77"/>
    <m/>
    <m/>
    <x v="0"/>
    <s v="https://pbs.twimg.com/ext_tw_video_thumb/1163918058081198080/pu/img/36zV-0yXYGWdf8eL.jpg"/>
    <s v="https://pbs.twimg.com/ext_tw_video_thumb/1163918058081198080/pu/img/36zV-0yXYGWdf8eL.jpg"/>
    <x v="18"/>
    <s v="https://twitter.com/#!/f00tb00k/status/1164009270062571520"/>
    <m/>
    <m/>
    <s v="1164009270062571520"/>
    <m/>
    <b v="0"/>
    <n v="0"/>
    <s v=""/>
    <b v="0"/>
    <s v="ar"/>
    <m/>
    <s v=""/>
    <b v="0"/>
    <n v="0"/>
    <s v="1163918776057913344"/>
    <s v="Twitter for iPad"/>
    <b v="0"/>
    <s v="1163918776057913344"/>
    <s v="Tweet"/>
    <n v="0"/>
    <n v="0"/>
    <m/>
    <m/>
    <m/>
    <m/>
    <m/>
    <m/>
    <m/>
    <m/>
    <n v="1"/>
    <s v="1"/>
    <s v="1"/>
    <n v="0"/>
    <n v="0"/>
    <n v="0"/>
    <n v="0"/>
    <n v="0"/>
    <n v="0"/>
    <n v="8"/>
    <n v="100"/>
    <n v="8"/>
  </r>
  <r>
    <s v="laagl_alansanih"/>
    <s v="ihalhurra"/>
    <m/>
    <m/>
    <m/>
    <m/>
    <m/>
    <m/>
    <m/>
    <m/>
    <s v="No"/>
    <n v="22"/>
    <m/>
    <m/>
    <x v="0"/>
    <d v="2019-08-21T03:51:27.000"/>
    <s v="RT @IHAlhurra: #إسلام_حر - لهذا تم وأد فكر المعتزلة https://t.co/aUvzMMgT77"/>
    <m/>
    <m/>
    <x v="0"/>
    <s v="https://pbs.twimg.com/ext_tw_video_thumb/1163918058081198080/pu/img/36zV-0yXYGWdf8eL.jpg"/>
    <s v="https://pbs.twimg.com/ext_tw_video_thumb/1163918058081198080/pu/img/36zV-0yXYGWdf8eL.jpg"/>
    <x v="19"/>
    <s v="https://twitter.com/#!/laagl_alansanih/status/1164022176128913408"/>
    <m/>
    <m/>
    <s v="1164022176128913408"/>
    <m/>
    <b v="0"/>
    <n v="0"/>
    <s v=""/>
    <b v="0"/>
    <s v="ar"/>
    <m/>
    <s v=""/>
    <b v="0"/>
    <n v="0"/>
    <s v="1163918776057913344"/>
    <s v="Twitter for iPhone"/>
    <b v="0"/>
    <s v="1163918776057913344"/>
    <s v="Tweet"/>
    <n v="0"/>
    <n v="0"/>
    <m/>
    <m/>
    <m/>
    <m/>
    <m/>
    <m/>
    <m/>
    <m/>
    <n v="1"/>
    <s v="1"/>
    <s v="1"/>
    <n v="0"/>
    <n v="0"/>
    <n v="0"/>
    <n v="0"/>
    <n v="0"/>
    <n v="0"/>
    <n v="8"/>
    <n v="100"/>
    <n v="8"/>
  </r>
  <r>
    <s v="mogran7"/>
    <s v="ihalhurra"/>
    <m/>
    <m/>
    <m/>
    <m/>
    <m/>
    <m/>
    <m/>
    <m/>
    <s v="No"/>
    <n v="23"/>
    <m/>
    <m/>
    <x v="0"/>
    <d v="2019-08-21T04:43:32.000"/>
    <s v="RT @IHAlhurra: #إسلام_حر - لهذا تم وأد فكر المعتزلة https://t.co/aUvzMMgT77"/>
    <m/>
    <m/>
    <x v="0"/>
    <s v="https://pbs.twimg.com/ext_tw_video_thumb/1163918058081198080/pu/img/36zV-0yXYGWdf8eL.jpg"/>
    <s v="https://pbs.twimg.com/ext_tw_video_thumb/1163918058081198080/pu/img/36zV-0yXYGWdf8eL.jpg"/>
    <x v="20"/>
    <s v="https://twitter.com/#!/mogran7/status/1164035281466679296"/>
    <m/>
    <m/>
    <s v="1164035281466679296"/>
    <m/>
    <b v="0"/>
    <n v="0"/>
    <s v=""/>
    <b v="0"/>
    <s v="ar"/>
    <m/>
    <s v=""/>
    <b v="0"/>
    <n v="0"/>
    <s v="1163918776057913344"/>
    <s v="Twitter for iPhone"/>
    <b v="0"/>
    <s v="1163918776057913344"/>
    <s v="Tweet"/>
    <n v="0"/>
    <n v="0"/>
    <m/>
    <m/>
    <m/>
    <m/>
    <m/>
    <m/>
    <m/>
    <m/>
    <n v="2"/>
    <s v="1"/>
    <s v="1"/>
    <n v="0"/>
    <n v="0"/>
    <n v="0"/>
    <n v="0"/>
    <n v="0"/>
    <n v="0"/>
    <n v="8"/>
    <n v="100"/>
    <n v="8"/>
  </r>
  <r>
    <s v="mogran7"/>
    <s v="ihalhurra"/>
    <m/>
    <m/>
    <m/>
    <m/>
    <m/>
    <m/>
    <m/>
    <m/>
    <s v="No"/>
    <n v="24"/>
    <m/>
    <m/>
    <x v="0"/>
    <d v="2019-08-21T04:45:13.000"/>
    <s v="RT @IHAlhurra: #إسلام_حر - المصلحة أم الشرع؟ https://t.co/w3BfeAz04p"/>
    <m/>
    <m/>
    <x v="0"/>
    <s v="https://pbs.twimg.com/ext_tw_video_thumb/1116740582980845570/pu/img/MrYLsUiGluVrR1oy.jpg"/>
    <s v="https://pbs.twimg.com/ext_tw_video_thumb/1116740582980845570/pu/img/MrYLsUiGluVrR1oy.jpg"/>
    <x v="21"/>
    <s v="https://twitter.com/#!/mogran7/status/1164035703082291200"/>
    <m/>
    <m/>
    <s v="1164035703082291200"/>
    <m/>
    <b v="0"/>
    <n v="0"/>
    <s v=""/>
    <b v="0"/>
    <s v="ar"/>
    <m/>
    <s v=""/>
    <b v="0"/>
    <n v="0"/>
    <s v="1116741029384916995"/>
    <s v="Twitter for iPhone"/>
    <b v="0"/>
    <s v="1116741029384916995"/>
    <s v="Tweet"/>
    <n v="0"/>
    <n v="0"/>
    <m/>
    <m/>
    <m/>
    <m/>
    <m/>
    <m/>
    <m/>
    <m/>
    <n v="2"/>
    <s v="1"/>
    <s v="1"/>
    <n v="0"/>
    <n v="0"/>
    <n v="0"/>
    <n v="0"/>
    <n v="0"/>
    <n v="0"/>
    <n v="6"/>
    <n v="100"/>
    <n v="6"/>
  </r>
  <r>
    <s v="elroby094"/>
    <s v="ihalhurra"/>
    <m/>
    <m/>
    <m/>
    <m/>
    <m/>
    <m/>
    <m/>
    <m/>
    <s v="No"/>
    <n v="25"/>
    <m/>
    <m/>
    <x v="0"/>
    <d v="2019-08-21T05:37:29.000"/>
    <s v="RT @IHAlhurra: #إسلام_حر - لهذا تم وأد فكر المعتزلة https://t.co/aUvzMMgT77"/>
    <m/>
    <m/>
    <x v="0"/>
    <s v="https://pbs.twimg.com/ext_tw_video_thumb/1163918058081198080/pu/img/36zV-0yXYGWdf8eL.jpg"/>
    <s v="https://pbs.twimg.com/ext_tw_video_thumb/1163918058081198080/pu/img/36zV-0yXYGWdf8eL.jpg"/>
    <x v="22"/>
    <s v="https://twitter.com/#!/elroby094/status/1164048860072873984"/>
    <m/>
    <m/>
    <s v="1164048860072873984"/>
    <m/>
    <b v="0"/>
    <n v="0"/>
    <s v=""/>
    <b v="0"/>
    <s v="ar"/>
    <m/>
    <s v=""/>
    <b v="0"/>
    <n v="0"/>
    <s v="1163918776057913344"/>
    <s v="Twitter for Android"/>
    <b v="0"/>
    <s v="1163918776057913344"/>
    <s v="Tweet"/>
    <n v="0"/>
    <n v="0"/>
    <m/>
    <m/>
    <m/>
    <m/>
    <m/>
    <m/>
    <m/>
    <m/>
    <n v="1"/>
    <s v="1"/>
    <s v="1"/>
    <n v="0"/>
    <n v="0"/>
    <n v="0"/>
    <n v="0"/>
    <n v="0"/>
    <n v="0"/>
    <n v="8"/>
    <n v="100"/>
    <n v="8"/>
  </r>
  <r>
    <s v="asas9391"/>
    <s v="ihalhurra"/>
    <m/>
    <m/>
    <m/>
    <m/>
    <m/>
    <m/>
    <m/>
    <m/>
    <s v="No"/>
    <n v="26"/>
    <m/>
    <m/>
    <x v="0"/>
    <d v="2019-08-21T05:53:06.000"/>
    <s v="RT @IHAlhurra: #إسلام_حر - لهذا تم وأد فكر المعتزلة https://t.co/aUvzMMgT77"/>
    <m/>
    <m/>
    <x v="0"/>
    <s v="https://pbs.twimg.com/ext_tw_video_thumb/1163918058081198080/pu/img/36zV-0yXYGWdf8eL.jpg"/>
    <s v="https://pbs.twimg.com/ext_tw_video_thumb/1163918058081198080/pu/img/36zV-0yXYGWdf8eL.jpg"/>
    <x v="23"/>
    <s v="https://twitter.com/#!/asas9391/status/1164052788629913600"/>
    <m/>
    <m/>
    <s v="1164052788629913600"/>
    <m/>
    <b v="0"/>
    <n v="0"/>
    <s v=""/>
    <b v="0"/>
    <s v="ar"/>
    <m/>
    <s v=""/>
    <b v="0"/>
    <n v="0"/>
    <s v="1163918776057913344"/>
    <s v="Twitter for iPad"/>
    <b v="0"/>
    <s v="1163918776057913344"/>
    <s v="Tweet"/>
    <n v="0"/>
    <n v="0"/>
    <m/>
    <m/>
    <m/>
    <m/>
    <m/>
    <m/>
    <m/>
    <m/>
    <n v="1"/>
    <s v="1"/>
    <s v="1"/>
    <n v="0"/>
    <n v="0"/>
    <n v="0"/>
    <n v="0"/>
    <n v="0"/>
    <n v="0"/>
    <n v="8"/>
    <n v="100"/>
    <n v="8"/>
  </r>
  <r>
    <s v="_mojtaba1"/>
    <s v="ihalhurra"/>
    <m/>
    <m/>
    <m/>
    <m/>
    <m/>
    <m/>
    <m/>
    <m/>
    <s v="No"/>
    <n v="27"/>
    <m/>
    <m/>
    <x v="0"/>
    <d v="2019-08-21T07:32:03.000"/>
    <s v="RT @IHAlhurra: #إسلام_حر - لهذا تم وأد فكر المعتزلة https://t.co/aUvzMMgT77"/>
    <m/>
    <m/>
    <x v="0"/>
    <s v="https://pbs.twimg.com/ext_tw_video_thumb/1163918058081198080/pu/img/36zV-0yXYGWdf8eL.jpg"/>
    <s v="https://pbs.twimg.com/ext_tw_video_thumb/1163918058081198080/pu/img/36zV-0yXYGWdf8eL.jpg"/>
    <x v="24"/>
    <s v="https://twitter.com/#!/_mojtaba1/status/1164077690254745600"/>
    <m/>
    <m/>
    <s v="1164077690254745600"/>
    <m/>
    <b v="0"/>
    <n v="0"/>
    <s v=""/>
    <b v="0"/>
    <s v="ar"/>
    <m/>
    <s v=""/>
    <b v="0"/>
    <n v="0"/>
    <s v="1163918776057913344"/>
    <s v="Twitter for Android"/>
    <b v="0"/>
    <s v="1163918776057913344"/>
    <s v="Tweet"/>
    <n v="0"/>
    <n v="0"/>
    <m/>
    <m/>
    <m/>
    <m/>
    <m/>
    <m/>
    <m/>
    <m/>
    <n v="1"/>
    <s v="1"/>
    <s v="1"/>
    <n v="0"/>
    <n v="0"/>
    <n v="0"/>
    <n v="0"/>
    <n v="0"/>
    <n v="0"/>
    <n v="8"/>
    <n v="100"/>
    <n v="8"/>
  </r>
  <r>
    <s v="s_qutiba"/>
    <s v="ihalhurra"/>
    <m/>
    <m/>
    <m/>
    <m/>
    <m/>
    <m/>
    <m/>
    <m/>
    <s v="No"/>
    <n v="28"/>
    <m/>
    <m/>
    <x v="0"/>
    <d v="2019-08-21T07:58:20.000"/>
    <s v="RT @IHAlhurra: #إسلام_حر - لهذا تم وأد فكر المعتزلة https://t.co/aUvzMMgT77"/>
    <m/>
    <m/>
    <x v="0"/>
    <s v="https://pbs.twimg.com/ext_tw_video_thumb/1163918058081198080/pu/img/36zV-0yXYGWdf8eL.jpg"/>
    <s v="https://pbs.twimg.com/ext_tw_video_thumb/1163918058081198080/pu/img/36zV-0yXYGWdf8eL.jpg"/>
    <x v="25"/>
    <s v="https://twitter.com/#!/s_qutiba/status/1164084304210735104"/>
    <m/>
    <m/>
    <s v="1164084304210735104"/>
    <m/>
    <b v="0"/>
    <n v="0"/>
    <s v=""/>
    <b v="0"/>
    <s v="ar"/>
    <m/>
    <s v=""/>
    <b v="0"/>
    <n v="0"/>
    <s v="1163918776057913344"/>
    <s v="Twitter for iPhone"/>
    <b v="0"/>
    <s v="1163918776057913344"/>
    <s v="Tweet"/>
    <n v="0"/>
    <n v="0"/>
    <m/>
    <m/>
    <m/>
    <m/>
    <m/>
    <m/>
    <m/>
    <m/>
    <n v="1"/>
    <s v="1"/>
    <s v="1"/>
    <n v="0"/>
    <n v="0"/>
    <n v="0"/>
    <n v="0"/>
    <n v="0"/>
    <n v="0"/>
    <n v="8"/>
    <n v="100"/>
    <n v="8"/>
  </r>
  <r>
    <s v="amal_benhadda"/>
    <s v="ihalhurra"/>
    <m/>
    <m/>
    <m/>
    <m/>
    <m/>
    <m/>
    <m/>
    <m/>
    <s v="No"/>
    <n v="29"/>
    <m/>
    <m/>
    <x v="0"/>
    <d v="2019-08-21T08:06:15.000"/>
    <s v="RT @IHAlhurra: #إسلام_حر - لهذا تم وأد فكر المعتزلة https://t.co/aUvzMMgT77"/>
    <m/>
    <m/>
    <x v="0"/>
    <s v="https://pbs.twimg.com/ext_tw_video_thumb/1163918058081198080/pu/img/36zV-0yXYGWdf8eL.jpg"/>
    <s v="https://pbs.twimg.com/ext_tw_video_thumb/1163918058081198080/pu/img/36zV-0yXYGWdf8eL.jpg"/>
    <x v="26"/>
    <s v="https://twitter.com/#!/amal_benhadda/status/1164086295859224577"/>
    <m/>
    <m/>
    <s v="1164086295859224577"/>
    <m/>
    <b v="0"/>
    <n v="0"/>
    <s v=""/>
    <b v="0"/>
    <s v="ar"/>
    <m/>
    <s v=""/>
    <b v="0"/>
    <n v="0"/>
    <s v="1163918776057913344"/>
    <s v="Twitter for Android"/>
    <b v="0"/>
    <s v="1163918776057913344"/>
    <s v="Tweet"/>
    <n v="0"/>
    <n v="0"/>
    <m/>
    <m/>
    <m/>
    <m/>
    <m/>
    <m/>
    <m/>
    <m/>
    <n v="1"/>
    <s v="1"/>
    <s v="1"/>
    <n v="0"/>
    <n v="0"/>
    <n v="0"/>
    <n v="0"/>
    <n v="0"/>
    <n v="0"/>
    <n v="8"/>
    <n v="100"/>
    <n v="8"/>
  </r>
  <r>
    <s v="jawadbashara1"/>
    <s v="ihalhurra"/>
    <m/>
    <m/>
    <m/>
    <m/>
    <m/>
    <m/>
    <m/>
    <m/>
    <s v="No"/>
    <n v="30"/>
    <m/>
    <m/>
    <x v="0"/>
    <d v="2019-08-21T08:11:58.000"/>
    <s v="RT @IHAlhurra: #إسلام_حر - لهذا تم وأد فكر المعتزلة https://t.co/aUvzMMgT77"/>
    <m/>
    <m/>
    <x v="0"/>
    <s v="https://pbs.twimg.com/ext_tw_video_thumb/1163918058081198080/pu/img/36zV-0yXYGWdf8eL.jpg"/>
    <s v="https://pbs.twimg.com/ext_tw_video_thumb/1163918058081198080/pu/img/36zV-0yXYGWdf8eL.jpg"/>
    <x v="27"/>
    <s v="https://twitter.com/#!/jawadbashara1/status/1164087736174882817"/>
    <m/>
    <m/>
    <s v="1164087736174882817"/>
    <m/>
    <b v="0"/>
    <n v="0"/>
    <s v=""/>
    <b v="0"/>
    <s v="ar"/>
    <m/>
    <s v=""/>
    <b v="0"/>
    <n v="0"/>
    <s v="1163918776057913344"/>
    <s v="Twitter Web App"/>
    <b v="0"/>
    <s v="1163918776057913344"/>
    <s v="Tweet"/>
    <n v="0"/>
    <n v="0"/>
    <m/>
    <m/>
    <m/>
    <m/>
    <m/>
    <m/>
    <m/>
    <m/>
    <n v="1"/>
    <s v="1"/>
    <s v="1"/>
    <n v="0"/>
    <n v="0"/>
    <n v="0"/>
    <n v="0"/>
    <n v="0"/>
    <n v="0"/>
    <n v="8"/>
    <n v="100"/>
    <n v="8"/>
  </r>
  <r>
    <s v="almzini109"/>
    <s v="ihalhurra"/>
    <m/>
    <m/>
    <m/>
    <m/>
    <m/>
    <m/>
    <m/>
    <m/>
    <s v="No"/>
    <n v="31"/>
    <m/>
    <m/>
    <x v="0"/>
    <d v="2019-08-21T09:09:17.000"/>
    <s v="RT @IHAlhurra: #إسلام_حر - لهذا تم وأد فكر المعتزلة https://t.co/aUvzMMgT77"/>
    <m/>
    <m/>
    <x v="0"/>
    <s v="https://pbs.twimg.com/ext_tw_video_thumb/1163918058081198080/pu/img/36zV-0yXYGWdf8eL.jpg"/>
    <s v="https://pbs.twimg.com/ext_tw_video_thumb/1163918058081198080/pu/img/36zV-0yXYGWdf8eL.jpg"/>
    <x v="28"/>
    <s v="https://twitter.com/#!/almzini109/status/1164102157714563072"/>
    <m/>
    <m/>
    <s v="1164102157714563072"/>
    <m/>
    <b v="0"/>
    <n v="0"/>
    <s v=""/>
    <b v="0"/>
    <s v="ar"/>
    <m/>
    <s v=""/>
    <b v="0"/>
    <n v="0"/>
    <s v="1163918776057913344"/>
    <s v="Twitter for Android"/>
    <b v="0"/>
    <s v="1163918776057913344"/>
    <s v="Tweet"/>
    <n v="0"/>
    <n v="0"/>
    <m/>
    <m/>
    <m/>
    <m/>
    <m/>
    <m/>
    <m/>
    <m/>
    <n v="1"/>
    <s v="1"/>
    <s v="1"/>
    <n v="0"/>
    <n v="0"/>
    <n v="0"/>
    <n v="0"/>
    <n v="0"/>
    <n v="0"/>
    <n v="8"/>
    <n v="100"/>
    <n v="8"/>
  </r>
  <r>
    <s v="hhandaji"/>
    <s v="ihalhurra"/>
    <m/>
    <m/>
    <m/>
    <m/>
    <m/>
    <m/>
    <m/>
    <m/>
    <s v="No"/>
    <n v="32"/>
    <m/>
    <m/>
    <x v="0"/>
    <d v="2019-08-21T09:17:44.000"/>
    <s v="RT @IHAlhurra: #إسلام_حر - لهذا تم وأد فكر المعتزلة https://t.co/aUvzMMgT77"/>
    <m/>
    <m/>
    <x v="0"/>
    <s v="https://pbs.twimg.com/ext_tw_video_thumb/1163918058081198080/pu/img/36zV-0yXYGWdf8eL.jpg"/>
    <s v="https://pbs.twimg.com/ext_tw_video_thumb/1163918058081198080/pu/img/36zV-0yXYGWdf8eL.jpg"/>
    <x v="29"/>
    <s v="https://twitter.com/#!/hhandaji/status/1164104284474150912"/>
    <m/>
    <m/>
    <s v="1164104284474150912"/>
    <m/>
    <b v="0"/>
    <n v="0"/>
    <s v=""/>
    <b v="0"/>
    <s v="ar"/>
    <m/>
    <s v=""/>
    <b v="0"/>
    <n v="0"/>
    <s v="1163918776057913344"/>
    <s v="Twitter for Android"/>
    <b v="0"/>
    <s v="1163918776057913344"/>
    <s v="Tweet"/>
    <n v="0"/>
    <n v="0"/>
    <m/>
    <m/>
    <m/>
    <m/>
    <m/>
    <m/>
    <m/>
    <m/>
    <n v="1"/>
    <s v="1"/>
    <s v="1"/>
    <n v="0"/>
    <n v="0"/>
    <n v="0"/>
    <n v="0"/>
    <n v="0"/>
    <n v="0"/>
    <n v="8"/>
    <n v="100"/>
    <n v="8"/>
  </r>
  <r>
    <s v="skrnan"/>
    <s v="ihalhurra"/>
    <m/>
    <m/>
    <m/>
    <m/>
    <m/>
    <m/>
    <m/>
    <m/>
    <s v="No"/>
    <n v="33"/>
    <m/>
    <m/>
    <x v="0"/>
    <d v="2019-08-21T09:19:41.000"/>
    <s v="RT @IHAlhurra: #إسلام_حر - لهذا تم وأد فكر المعتزلة https://t.co/aUvzMMgT77"/>
    <m/>
    <m/>
    <x v="0"/>
    <s v="https://pbs.twimg.com/ext_tw_video_thumb/1163918058081198080/pu/img/36zV-0yXYGWdf8eL.jpg"/>
    <s v="https://pbs.twimg.com/ext_tw_video_thumb/1163918058081198080/pu/img/36zV-0yXYGWdf8eL.jpg"/>
    <x v="30"/>
    <s v="https://twitter.com/#!/skrnan/status/1164104777351016449"/>
    <m/>
    <m/>
    <s v="1164104777351016449"/>
    <m/>
    <b v="0"/>
    <n v="0"/>
    <s v=""/>
    <b v="0"/>
    <s v="ar"/>
    <m/>
    <s v=""/>
    <b v="0"/>
    <n v="0"/>
    <s v="1163918776057913344"/>
    <s v="Twitter for Android"/>
    <b v="0"/>
    <s v="1163918776057913344"/>
    <s v="Tweet"/>
    <n v="0"/>
    <n v="0"/>
    <m/>
    <m/>
    <m/>
    <m/>
    <m/>
    <m/>
    <m/>
    <m/>
    <n v="1"/>
    <s v="1"/>
    <s v="1"/>
    <n v="0"/>
    <n v="0"/>
    <n v="0"/>
    <n v="0"/>
    <n v="0"/>
    <n v="0"/>
    <n v="8"/>
    <n v="100"/>
    <n v="8"/>
  </r>
  <r>
    <s v="m_abdulmalik512"/>
    <s v="ihalhurra"/>
    <m/>
    <m/>
    <m/>
    <m/>
    <m/>
    <m/>
    <m/>
    <m/>
    <s v="No"/>
    <n v="34"/>
    <m/>
    <m/>
    <x v="0"/>
    <d v="2019-08-21T09:54:35.000"/>
    <s v="RT @IHAlhurra: #إسلام_حر - لهذا تم وأد فكر المعتزلة https://t.co/aUvzMMgT77"/>
    <m/>
    <m/>
    <x v="0"/>
    <s v="https://pbs.twimg.com/ext_tw_video_thumb/1163918058081198080/pu/img/36zV-0yXYGWdf8eL.jpg"/>
    <s v="https://pbs.twimg.com/ext_tw_video_thumb/1163918058081198080/pu/img/36zV-0yXYGWdf8eL.jpg"/>
    <x v="31"/>
    <s v="https://twitter.com/#!/m_abdulmalik512/status/1164113558877147137"/>
    <m/>
    <m/>
    <s v="1164113558877147137"/>
    <m/>
    <b v="0"/>
    <n v="0"/>
    <s v=""/>
    <b v="0"/>
    <s v="ar"/>
    <m/>
    <s v=""/>
    <b v="0"/>
    <n v="0"/>
    <s v="1163918776057913344"/>
    <s v="Twitter for iPhone"/>
    <b v="0"/>
    <s v="1163918776057913344"/>
    <s v="Tweet"/>
    <n v="0"/>
    <n v="0"/>
    <m/>
    <m/>
    <m/>
    <m/>
    <m/>
    <m/>
    <m/>
    <m/>
    <n v="1"/>
    <s v="1"/>
    <s v="1"/>
    <n v="0"/>
    <n v="0"/>
    <n v="0"/>
    <n v="0"/>
    <n v="0"/>
    <n v="0"/>
    <n v="8"/>
    <n v="100"/>
    <n v="8"/>
  </r>
  <r>
    <s v="hatim39"/>
    <s v="ihalhurra"/>
    <m/>
    <m/>
    <m/>
    <m/>
    <m/>
    <m/>
    <m/>
    <m/>
    <s v="No"/>
    <n v="35"/>
    <m/>
    <m/>
    <x v="0"/>
    <d v="2019-08-21T10:15:11.000"/>
    <s v="RT @IHAlhurra: #إسلام_حر - لهذا تم وأد فكر المعتزلة https://t.co/aUvzMMgT77"/>
    <m/>
    <m/>
    <x v="0"/>
    <s v="https://pbs.twimg.com/ext_tw_video_thumb/1163918058081198080/pu/img/36zV-0yXYGWdf8eL.jpg"/>
    <s v="https://pbs.twimg.com/ext_tw_video_thumb/1163918058081198080/pu/img/36zV-0yXYGWdf8eL.jpg"/>
    <x v="32"/>
    <s v="https://twitter.com/#!/hatim39/status/1164118745020817408"/>
    <m/>
    <m/>
    <s v="1164118745020817408"/>
    <m/>
    <b v="0"/>
    <n v="0"/>
    <s v=""/>
    <b v="0"/>
    <s v="ar"/>
    <m/>
    <s v=""/>
    <b v="0"/>
    <n v="0"/>
    <s v="1163918776057913344"/>
    <s v="Twitter for iPhone"/>
    <b v="0"/>
    <s v="1163918776057913344"/>
    <s v="Tweet"/>
    <n v="0"/>
    <n v="0"/>
    <m/>
    <m/>
    <m/>
    <m/>
    <m/>
    <m/>
    <m/>
    <m/>
    <n v="1"/>
    <s v="1"/>
    <s v="1"/>
    <n v="0"/>
    <n v="0"/>
    <n v="0"/>
    <n v="0"/>
    <n v="0"/>
    <n v="0"/>
    <n v="8"/>
    <n v="100"/>
    <n v="8"/>
  </r>
  <r>
    <s v="ubiedaniya"/>
    <s v="ihalhurra"/>
    <m/>
    <m/>
    <m/>
    <m/>
    <m/>
    <m/>
    <m/>
    <m/>
    <s v="No"/>
    <n v="36"/>
    <m/>
    <m/>
    <x v="0"/>
    <d v="2019-08-21T10:36:46.000"/>
    <s v="RT @IHAlhurra: #إسلام_حر - لهذا تم وأد فكر المعتزلة https://t.co/aUvzMMgT77"/>
    <m/>
    <m/>
    <x v="0"/>
    <s v="https://pbs.twimg.com/ext_tw_video_thumb/1163918058081198080/pu/img/36zV-0yXYGWdf8eL.jpg"/>
    <s v="https://pbs.twimg.com/ext_tw_video_thumb/1163918058081198080/pu/img/36zV-0yXYGWdf8eL.jpg"/>
    <x v="33"/>
    <s v="https://twitter.com/#!/ubiedaniya/status/1164124177349189632"/>
    <m/>
    <m/>
    <s v="1164124177349189632"/>
    <m/>
    <b v="0"/>
    <n v="0"/>
    <s v=""/>
    <b v="0"/>
    <s v="ar"/>
    <m/>
    <s v=""/>
    <b v="0"/>
    <n v="0"/>
    <s v="1163918776057913344"/>
    <s v="Twitter for iPhone"/>
    <b v="0"/>
    <s v="1163918776057913344"/>
    <s v="Tweet"/>
    <n v="0"/>
    <n v="0"/>
    <m/>
    <m/>
    <m/>
    <m/>
    <m/>
    <m/>
    <m/>
    <m/>
    <n v="1"/>
    <s v="1"/>
    <s v="1"/>
    <n v="0"/>
    <n v="0"/>
    <n v="0"/>
    <n v="0"/>
    <n v="0"/>
    <n v="0"/>
    <n v="8"/>
    <n v="100"/>
    <n v="8"/>
  </r>
  <r>
    <s v="abumahmoud"/>
    <s v="ihalhurra"/>
    <m/>
    <m/>
    <m/>
    <m/>
    <m/>
    <m/>
    <m/>
    <m/>
    <s v="No"/>
    <n v="37"/>
    <m/>
    <m/>
    <x v="0"/>
    <d v="2019-08-21T11:05:42.000"/>
    <s v="RT @IHAlhurra: #إسلام_حر - لهذا تم وأد فكر المعتزلة https://t.co/aUvzMMgT77"/>
    <m/>
    <m/>
    <x v="0"/>
    <s v="https://pbs.twimg.com/ext_tw_video_thumb/1163918058081198080/pu/img/36zV-0yXYGWdf8eL.jpg"/>
    <s v="https://pbs.twimg.com/ext_tw_video_thumb/1163918058081198080/pu/img/36zV-0yXYGWdf8eL.jpg"/>
    <x v="34"/>
    <s v="https://twitter.com/#!/abumahmoud/status/1164131458786713600"/>
    <m/>
    <m/>
    <s v="1164131458786713600"/>
    <m/>
    <b v="0"/>
    <n v="0"/>
    <s v=""/>
    <b v="0"/>
    <s v="ar"/>
    <m/>
    <s v=""/>
    <b v="0"/>
    <n v="0"/>
    <s v="1163918776057913344"/>
    <s v="Twitter for iPhone"/>
    <b v="0"/>
    <s v="1163918776057913344"/>
    <s v="Tweet"/>
    <n v="0"/>
    <n v="0"/>
    <m/>
    <m/>
    <m/>
    <m/>
    <m/>
    <m/>
    <m/>
    <m/>
    <n v="1"/>
    <s v="1"/>
    <s v="1"/>
    <n v="0"/>
    <n v="0"/>
    <n v="0"/>
    <n v="0"/>
    <n v="0"/>
    <n v="0"/>
    <n v="8"/>
    <n v="100"/>
    <n v="8"/>
  </r>
  <r>
    <s v="boeingerksa"/>
    <s v="ihalhurra"/>
    <m/>
    <m/>
    <m/>
    <m/>
    <m/>
    <m/>
    <m/>
    <m/>
    <s v="No"/>
    <n v="38"/>
    <m/>
    <m/>
    <x v="0"/>
    <d v="2019-08-21T15:43:08.000"/>
    <s v="RT @IHAlhurra: #إسلام_حر - لهذا تم وأد فكر المعتزلة https://t.co/aUvzMMgT77"/>
    <m/>
    <m/>
    <x v="0"/>
    <s v="https://pbs.twimg.com/ext_tw_video_thumb/1163918058081198080/pu/img/36zV-0yXYGWdf8eL.jpg"/>
    <s v="https://pbs.twimg.com/ext_tw_video_thumb/1163918058081198080/pu/img/36zV-0yXYGWdf8eL.jpg"/>
    <x v="35"/>
    <s v="https://twitter.com/#!/boeingerksa/status/1164201276076376064"/>
    <m/>
    <m/>
    <s v="1164201276076376064"/>
    <m/>
    <b v="0"/>
    <n v="0"/>
    <s v=""/>
    <b v="0"/>
    <s v="ar"/>
    <m/>
    <s v=""/>
    <b v="0"/>
    <n v="0"/>
    <s v="1163918776057913344"/>
    <s v="Twitter for Android"/>
    <b v="0"/>
    <s v="1163918776057913344"/>
    <s v="Tweet"/>
    <n v="0"/>
    <n v="0"/>
    <m/>
    <m/>
    <m/>
    <m/>
    <m/>
    <m/>
    <m/>
    <m/>
    <n v="1"/>
    <s v="1"/>
    <s v="1"/>
    <n v="0"/>
    <n v="0"/>
    <n v="0"/>
    <n v="0"/>
    <n v="0"/>
    <n v="0"/>
    <n v="8"/>
    <n v="100"/>
    <n v="8"/>
  </r>
  <r>
    <s v="0bszkah4ro0v6nn"/>
    <s v="ihalhurra"/>
    <m/>
    <m/>
    <m/>
    <m/>
    <m/>
    <m/>
    <m/>
    <m/>
    <s v="No"/>
    <n v="39"/>
    <m/>
    <m/>
    <x v="0"/>
    <d v="2019-08-21T17:53:35.000"/>
    <s v="RT @IHAlhurra: #إسلام_حر - لهذا تم وأد فكر المعتزلة https://t.co/aUvzMMgT77"/>
    <m/>
    <m/>
    <x v="0"/>
    <s v="https://pbs.twimg.com/ext_tw_video_thumb/1163918058081198080/pu/img/36zV-0yXYGWdf8eL.jpg"/>
    <s v="https://pbs.twimg.com/ext_tw_video_thumb/1163918058081198080/pu/img/36zV-0yXYGWdf8eL.jpg"/>
    <x v="36"/>
    <s v="https://twitter.com/#!/0bszkah4ro0v6nn/status/1164234105573298176"/>
    <m/>
    <m/>
    <s v="1164234105573298176"/>
    <m/>
    <b v="0"/>
    <n v="0"/>
    <s v=""/>
    <b v="0"/>
    <s v="ar"/>
    <m/>
    <s v=""/>
    <b v="0"/>
    <n v="0"/>
    <s v="1163918776057913344"/>
    <s v="Twitter for Android"/>
    <b v="0"/>
    <s v="1163918776057913344"/>
    <s v="Tweet"/>
    <n v="0"/>
    <n v="0"/>
    <m/>
    <m/>
    <m/>
    <m/>
    <m/>
    <m/>
    <m/>
    <m/>
    <n v="1"/>
    <s v="1"/>
    <s v="1"/>
    <n v="0"/>
    <n v="0"/>
    <n v="0"/>
    <n v="0"/>
    <n v="0"/>
    <n v="0"/>
    <n v="8"/>
    <n v="100"/>
    <n v="8"/>
  </r>
  <r>
    <s v="freemind_aziz"/>
    <s v="ihalhurra"/>
    <m/>
    <m/>
    <m/>
    <m/>
    <m/>
    <m/>
    <m/>
    <m/>
    <s v="No"/>
    <n v="40"/>
    <m/>
    <m/>
    <x v="0"/>
    <d v="2019-08-22T02:32:36.000"/>
    <s v="RT @IHAlhurra: #إسلام_حر - لهذا تم وأد فكر المعتزلة https://t.co/aUvzMMgT77"/>
    <m/>
    <m/>
    <x v="0"/>
    <s v="https://pbs.twimg.com/ext_tw_video_thumb/1163918058081198080/pu/img/36zV-0yXYGWdf8eL.jpg"/>
    <s v="https://pbs.twimg.com/ext_tw_video_thumb/1163918058081198080/pu/img/36zV-0yXYGWdf8eL.jpg"/>
    <x v="37"/>
    <s v="https://twitter.com/#!/freemind_aziz/status/1164364719119044608"/>
    <m/>
    <m/>
    <s v="1164364719119044608"/>
    <m/>
    <b v="0"/>
    <n v="0"/>
    <s v=""/>
    <b v="0"/>
    <s v="ar"/>
    <m/>
    <s v=""/>
    <b v="0"/>
    <n v="0"/>
    <s v="1163918776057913344"/>
    <s v="Twitter for iPhone"/>
    <b v="0"/>
    <s v="1163918776057913344"/>
    <s v="Tweet"/>
    <n v="0"/>
    <n v="0"/>
    <m/>
    <m/>
    <m/>
    <m/>
    <m/>
    <m/>
    <m/>
    <m/>
    <n v="1"/>
    <s v="1"/>
    <s v="1"/>
    <n v="0"/>
    <n v="0"/>
    <n v="0"/>
    <n v="0"/>
    <n v="0"/>
    <n v="0"/>
    <n v="8"/>
    <n v="100"/>
    <n v="8"/>
  </r>
  <r>
    <s v="alzirqi"/>
    <s v="ihalhurra"/>
    <m/>
    <m/>
    <m/>
    <m/>
    <m/>
    <m/>
    <m/>
    <m/>
    <s v="No"/>
    <n v="41"/>
    <m/>
    <m/>
    <x v="0"/>
    <d v="2019-08-22T04:20:56.000"/>
    <s v="RT @IHAlhurra: #إسلام_حر - لهذا تم وأد فكر المعتزلة https://t.co/aUvzMMgT77"/>
    <m/>
    <m/>
    <x v="0"/>
    <s v="https://pbs.twimg.com/ext_tw_video_thumb/1163918058081198080/pu/img/36zV-0yXYGWdf8eL.jpg"/>
    <s v="https://pbs.twimg.com/ext_tw_video_thumb/1163918058081198080/pu/img/36zV-0yXYGWdf8eL.jpg"/>
    <x v="38"/>
    <s v="https://twitter.com/#!/alzirqi/status/1164391983873449984"/>
    <m/>
    <m/>
    <s v="1164391983873449984"/>
    <m/>
    <b v="0"/>
    <n v="0"/>
    <s v=""/>
    <b v="0"/>
    <s v="ar"/>
    <m/>
    <s v=""/>
    <b v="0"/>
    <n v="0"/>
    <s v="1163918776057913344"/>
    <s v="Twitter for iPhone"/>
    <b v="0"/>
    <s v="1163918776057913344"/>
    <s v="Tweet"/>
    <n v="0"/>
    <n v="0"/>
    <m/>
    <m/>
    <m/>
    <m/>
    <m/>
    <m/>
    <m/>
    <m/>
    <n v="1"/>
    <s v="1"/>
    <s v="1"/>
    <n v="0"/>
    <n v="0"/>
    <n v="0"/>
    <n v="0"/>
    <n v="0"/>
    <n v="0"/>
    <n v="8"/>
    <n v="100"/>
    <n v="8"/>
  </r>
  <r>
    <s v="ihalhurra"/>
    <s v="ihalhurra"/>
    <m/>
    <m/>
    <m/>
    <m/>
    <m/>
    <m/>
    <m/>
    <m/>
    <s v="No"/>
    <n v="42"/>
    <m/>
    <m/>
    <x v="1"/>
    <d v="2019-04-12T16:33:04.000"/>
    <s v="#إسلام_حر - المصلحة أم الشرع؟ https://t.co/w3BfeAz04p"/>
    <m/>
    <m/>
    <x v="0"/>
    <s v="https://pbs.twimg.com/ext_tw_video_thumb/1116740582980845570/pu/img/MrYLsUiGluVrR1oy.jpg"/>
    <s v="https://pbs.twimg.com/ext_tw_video_thumb/1116740582980845570/pu/img/MrYLsUiGluVrR1oy.jpg"/>
    <x v="39"/>
    <s v="https://twitter.com/#!/ihalhurra/status/1116741029384916995"/>
    <m/>
    <m/>
    <s v="1116741029384916995"/>
    <m/>
    <b v="0"/>
    <n v="6"/>
    <s v=""/>
    <b v="0"/>
    <s v="ar"/>
    <m/>
    <s v=""/>
    <b v="0"/>
    <n v="4"/>
    <s v=""/>
    <s v="Twitter Web Client"/>
    <b v="0"/>
    <s v="1116741029384916995"/>
    <s v="Retweet"/>
    <n v="0"/>
    <n v="0"/>
    <m/>
    <m/>
    <m/>
    <m/>
    <m/>
    <m/>
    <m/>
    <m/>
    <n v="2"/>
    <s v="1"/>
    <s v="1"/>
    <n v="0"/>
    <n v="0"/>
    <n v="0"/>
    <n v="0"/>
    <n v="0"/>
    <n v="0"/>
    <n v="4"/>
    <n v="100"/>
    <n v="4"/>
  </r>
  <r>
    <s v="ihalhurra"/>
    <s v="ihalhurra"/>
    <m/>
    <m/>
    <m/>
    <m/>
    <m/>
    <m/>
    <m/>
    <m/>
    <s v="No"/>
    <n v="43"/>
    <m/>
    <m/>
    <x v="1"/>
    <d v="2019-08-20T21:00:35.000"/>
    <s v="#إسلام_حر - لهذا تم وأد فكر المعتزلة https://t.co/aUvzMMgT77"/>
    <m/>
    <m/>
    <x v="0"/>
    <s v="https://pbs.twimg.com/ext_tw_video_thumb/1163918058081198080/pu/img/36zV-0yXYGWdf8eL.jpg"/>
    <s v="https://pbs.twimg.com/ext_tw_video_thumb/1163918058081198080/pu/img/36zV-0yXYGWdf8eL.jpg"/>
    <x v="40"/>
    <s v="https://twitter.com/#!/ihalhurra/status/1163918776057913344"/>
    <m/>
    <m/>
    <s v="1163918776057913344"/>
    <m/>
    <b v="0"/>
    <n v="144"/>
    <s v=""/>
    <b v="0"/>
    <s v="ar"/>
    <m/>
    <s v=""/>
    <b v="0"/>
    <n v="46"/>
    <s v=""/>
    <s v="Hootsuite Inc."/>
    <b v="0"/>
    <s v="1163918776057913344"/>
    <s v="Retweet"/>
    <n v="0"/>
    <n v="0"/>
    <m/>
    <m/>
    <m/>
    <m/>
    <m/>
    <m/>
    <m/>
    <m/>
    <n v="2"/>
    <s v="1"/>
    <s v="1"/>
    <n v="0"/>
    <n v="0"/>
    <n v="0"/>
    <n v="0"/>
    <n v="0"/>
    <n v="0"/>
    <n v="6"/>
    <n v="100"/>
    <n v="6"/>
  </r>
  <r>
    <s v="ramaaly4"/>
    <s v="ihalhurra"/>
    <m/>
    <m/>
    <m/>
    <m/>
    <m/>
    <m/>
    <m/>
    <m/>
    <s v="No"/>
    <n v="44"/>
    <m/>
    <m/>
    <x v="0"/>
    <d v="2019-08-23T09:41:14.000"/>
    <s v="RT @IHAlhurra: #إسلام_حر - لهذا تم وأد فكر المعتزلة https://t.co/aUvzMMgT77"/>
    <m/>
    <m/>
    <x v="0"/>
    <s v="https://pbs.twimg.com/ext_tw_video_thumb/1163918058081198080/pu/img/36zV-0yXYGWdf8eL.jpg"/>
    <s v="https://pbs.twimg.com/ext_tw_video_thumb/1163918058081198080/pu/img/36zV-0yXYGWdf8eL.jpg"/>
    <x v="41"/>
    <s v="https://twitter.com/#!/ramaaly4/status/1164834976581296128"/>
    <m/>
    <m/>
    <s v="1164834976581296128"/>
    <m/>
    <b v="0"/>
    <n v="0"/>
    <s v=""/>
    <b v="0"/>
    <s v="ar"/>
    <m/>
    <s v=""/>
    <b v="0"/>
    <n v="0"/>
    <s v="1163918776057913344"/>
    <s v="Twitter for Android"/>
    <b v="0"/>
    <s v="1163918776057913344"/>
    <s v="Tweet"/>
    <n v="0"/>
    <n v="0"/>
    <m/>
    <m/>
    <m/>
    <m/>
    <m/>
    <m/>
    <m/>
    <m/>
    <n v="1"/>
    <s v="1"/>
    <s v="1"/>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7">
    <i>
      <x v="1"/>
    </i>
    <i r="1">
      <x v="4"/>
    </i>
    <i r="2">
      <x v="103"/>
    </i>
    <i r="3">
      <x v="17"/>
    </i>
    <i r="1">
      <x v="8"/>
    </i>
    <i r="2">
      <x v="233"/>
    </i>
    <i r="3">
      <x v="22"/>
    </i>
    <i r="3">
      <x v="24"/>
    </i>
    <i r="2">
      <x v="234"/>
    </i>
    <i r="3">
      <x v="1"/>
    </i>
    <i r="3">
      <x v="2"/>
    </i>
    <i r="3">
      <x v="4"/>
    </i>
    <i r="3">
      <x v="5"/>
    </i>
    <i r="3">
      <x v="6"/>
    </i>
    <i r="3">
      <x v="8"/>
    </i>
    <i r="3">
      <x v="9"/>
    </i>
    <i r="3">
      <x v="10"/>
    </i>
    <i r="3">
      <x v="11"/>
    </i>
    <i r="3">
      <x v="12"/>
    </i>
    <i r="3">
      <x v="16"/>
    </i>
    <i r="3">
      <x v="18"/>
    </i>
    <i r="2">
      <x v="235"/>
    </i>
    <i r="3">
      <x v="3"/>
    </i>
    <i r="3">
      <x v="5"/>
    </i>
    <i r="2">
      <x v="236"/>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4" totalsRowShown="0" headerRowDxfId="352" dataDxfId="351">
  <autoFilter ref="A2:BL44"/>
  <tableColumns count="64">
    <tableColumn id="1" name="Vertex 1" dataDxfId="350"/>
    <tableColumn id="2" name="Vertex 2" dataDxfId="349"/>
    <tableColumn id="3" name="Color" dataDxfId="348"/>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208"/>
    <tableColumn id="7" name="ID" dataDxfId="340"/>
    <tableColumn id="9" name="Dynamic Filter" dataDxfId="339"/>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Twitter Page for Tweet" dataDxfId="328"/>
    <tableColumn id="25" name="Latitude" dataDxfId="327"/>
    <tableColumn id="26" name="Longitude" dataDxfId="326"/>
    <tableColumn id="27" name="Imported ID" dataDxfId="325"/>
    <tableColumn id="28" name="In-Reply-To Tweet ID" dataDxfId="324"/>
    <tableColumn id="29" name="Favorited" dataDxfId="323"/>
    <tableColumn id="30" name="Favorite Count" dataDxfId="322"/>
    <tableColumn id="31" name="In-Reply-To User ID" dataDxfId="321"/>
    <tableColumn id="32" name="Is Quote Status" dataDxfId="320"/>
    <tableColumn id="33" name="Language" dataDxfId="319"/>
    <tableColumn id="34" name="Possibly Sensitive" dataDxfId="318"/>
    <tableColumn id="35" name="Quoted Status ID" dataDxfId="317"/>
    <tableColumn id="36" name="Retweeted" dataDxfId="316"/>
    <tableColumn id="37" name="Retweet Count" dataDxfId="315"/>
    <tableColumn id="38" name="Retweet ID" dataDxfId="314"/>
    <tableColumn id="39" name="Source" dataDxfId="313"/>
    <tableColumn id="40" name="Truncated" dataDxfId="312"/>
    <tableColumn id="41" name="Unified Twitter ID" dataDxfId="311"/>
    <tableColumn id="42" name="Imported Tweet Type" dataDxfId="310"/>
    <tableColumn id="43" name="Added By Extended Analysis" dataDxfId="309"/>
    <tableColumn id="44" name="Corrected By Extended Analysis" dataDxfId="308"/>
    <tableColumn id="45" name="Place Bounding Box" dataDxfId="307"/>
    <tableColumn id="46" name="Place Country" dataDxfId="306"/>
    <tableColumn id="47" name="Place Country Code" dataDxfId="305"/>
    <tableColumn id="48" name="Place Full Name" dataDxfId="304"/>
    <tableColumn id="49" name="Place ID" dataDxfId="303"/>
    <tableColumn id="50" name="Place Name" dataDxfId="302"/>
    <tableColumn id="51" name="Place Type" dataDxfId="301"/>
    <tableColumn id="52" name="Place URL" dataDxfId="300"/>
    <tableColumn id="53" name="Edge Weight"/>
    <tableColumn id="54" name="Vertex 1 Group" dataDxfId="22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2" totalsRowShown="0" headerRowDxfId="207" dataDxfId="206">
  <autoFilter ref="A1:D2"/>
  <tableColumns count="4">
    <tableColumn id="1" name="Top URLs in Tweet in Entire Graph" dataDxfId="205"/>
    <tableColumn id="2" name="Entire Graph Count" dataDxfId="204"/>
    <tableColumn id="3" name="Top URLs in Tweet in G1" dataDxfId="203"/>
    <tableColumn id="4" name="G1 Count" dataDxfId="20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D5" totalsRowShown="0" headerRowDxfId="200" dataDxfId="199">
  <autoFilter ref="A4:D5"/>
  <tableColumns count="4">
    <tableColumn id="1" name="Top Domains in Tweet in Entire Graph" dataDxfId="198"/>
    <tableColumn id="2" name="Entire Graph Count" dataDxfId="197"/>
    <tableColumn id="3" name="Top Domains in Tweet in G1" dataDxfId="196"/>
    <tableColumn id="4" name="G1 Count" dataDxfId="19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D8" totalsRowShown="0" headerRowDxfId="193" dataDxfId="192">
  <autoFilter ref="A7:D8"/>
  <tableColumns count="4">
    <tableColumn id="1" name="Top Hashtags in Tweet in Entire Graph" dataDxfId="191"/>
    <tableColumn id="2" name="Entire Graph Count" dataDxfId="190"/>
    <tableColumn id="3" name="Top Hashtags in Tweet in G1" dataDxfId="189"/>
    <tableColumn id="4" name="G1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1:D21" totalsRowShown="0" headerRowDxfId="186" dataDxfId="185">
  <autoFilter ref="A11:D21"/>
  <tableColumns count="4">
    <tableColumn id="1" name="Top Words in Tweet in Entire Graph" dataDxfId="184"/>
    <tableColumn id="2" name="Entire Graph Count" dataDxfId="183"/>
    <tableColumn id="3" name="Top Words in Tweet in G1" dataDxfId="182"/>
    <tableColumn id="4" name="G1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4:D33" totalsRowShown="0" headerRowDxfId="179" dataDxfId="178">
  <autoFilter ref="A24:D33"/>
  <tableColumns count="4">
    <tableColumn id="1" name="Top Word Pairs in Tweet in Entire Graph" dataDxfId="177"/>
    <tableColumn id="2" name="Entire Graph Count" dataDxfId="176"/>
    <tableColumn id="3" name="Top Word Pairs in Tweet in G1" dataDxfId="175"/>
    <tableColumn id="4" name="G1 Count" dataDxfId="1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36:D37" totalsRowShown="0" headerRowDxfId="172" dataDxfId="171">
  <autoFilter ref="A36:D37"/>
  <tableColumns count="4">
    <tableColumn id="1" name="Top Replied-To in Entire Graph" dataDxfId="170"/>
    <tableColumn id="2" name="Entire Graph Count" dataDxfId="166"/>
    <tableColumn id="3" name="Top Replied-To in G1" dataDxfId="165"/>
    <tableColumn id="4" name="G1 Count" dataDxfId="16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39:D40" totalsRowShown="0" headerRowDxfId="169" dataDxfId="168">
  <autoFilter ref="A39:D40"/>
  <tableColumns count="4">
    <tableColumn id="1" name="Top Mentioned in Entire Graph" dataDxfId="167"/>
    <tableColumn id="2" name="Entire Graph Count" dataDxfId="163"/>
    <tableColumn id="3" name="Top Mentioned in G1" dataDxfId="162"/>
    <tableColumn id="4" name="G1 Count" dataDxfId="16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3:D53" totalsRowShown="0" headerRowDxfId="158" dataDxfId="157">
  <autoFilter ref="A43:D53"/>
  <tableColumns count="4">
    <tableColumn id="1" name="Top Tweeters in Entire Graph" dataDxfId="156"/>
    <tableColumn id="2" name="Entire Graph Count" dataDxfId="155"/>
    <tableColumn id="3" name="Top Tweeters in G1" dataDxfId="154"/>
    <tableColumn id="4" name="G1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26" totalsRowShown="0" headerRowDxfId="141" dataDxfId="140">
  <autoFilter ref="A1:G2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2" totalsRowShown="0" headerRowDxfId="299" dataDxfId="298">
  <autoFilter ref="A2:BS42"/>
  <tableColumns count="71">
    <tableColumn id="1" name="Vertex" dataDxfId="297"/>
    <tableColumn id="2" name="Color" dataDxfId="296"/>
    <tableColumn id="5" name="Shape" dataDxfId="295"/>
    <tableColumn id="6" name="Size" dataDxfId="294"/>
    <tableColumn id="4" name="Opacity" dataDxfId="293"/>
    <tableColumn id="7" name="Image File" dataDxfId="292"/>
    <tableColumn id="3" name="Visibility" dataDxfId="291"/>
    <tableColumn id="10" name="Label" dataDxfId="290"/>
    <tableColumn id="16" name="Label Fill Color" dataDxfId="289"/>
    <tableColumn id="9" name="Label Position" dataDxfId="288"/>
    <tableColumn id="8" name="Tooltip" dataDxfId="287"/>
    <tableColumn id="18" name="Layout Order" dataDxfId="286"/>
    <tableColumn id="13" name="X" dataDxfId="285"/>
    <tableColumn id="14" name="Y" dataDxfId="284"/>
    <tableColumn id="12" name="Locked?" dataDxfId="283"/>
    <tableColumn id="19" name="Polar R" dataDxfId="282"/>
    <tableColumn id="20" name="Polar Angle" dataDxfId="28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80"/>
    <tableColumn id="28" name="Dynamic Filter" dataDxfId="279"/>
    <tableColumn id="17" name="Add Your Own Columns Here" dataDxfId="278"/>
    <tableColumn id="30" name="Name" dataDxfId="277"/>
    <tableColumn id="31" name="Followed" dataDxfId="276"/>
    <tableColumn id="32" name="Followers" dataDxfId="275"/>
    <tableColumn id="33" name="Tweets" dataDxfId="274"/>
    <tableColumn id="34" name="Favorites" dataDxfId="273"/>
    <tableColumn id="35" name="Time Zone UTC Offset (Seconds)" dataDxfId="272"/>
    <tableColumn id="36" name="Description" dataDxfId="271"/>
    <tableColumn id="37" name="Location" dataDxfId="270"/>
    <tableColumn id="38" name="Web" dataDxfId="269"/>
    <tableColumn id="39" name="Time Zone" dataDxfId="268"/>
    <tableColumn id="40" name="Joined Twitter Date (UTC)" dataDxfId="267"/>
    <tableColumn id="41" name="Profile Banner Url" dataDxfId="266"/>
    <tableColumn id="42" name="Default Profile" dataDxfId="265"/>
    <tableColumn id="43" name="Default Profile Image" dataDxfId="264"/>
    <tableColumn id="44" name="Geo Enabled" dataDxfId="263"/>
    <tableColumn id="45" name="Language" dataDxfId="262"/>
    <tableColumn id="46" name="Listed Count" dataDxfId="261"/>
    <tableColumn id="47" name="Profile Background Image Url" dataDxfId="260"/>
    <tableColumn id="48" name="Verified" dataDxfId="259"/>
    <tableColumn id="49" name="Custom Menu Item Text" dataDxfId="258"/>
    <tableColumn id="50" name="Custom Menu Item Action" dataDxfId="257"/>
    <tableColumn id="51" name="Tweeted Search Term?" dataDxfId="22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9" totalsRowShown="0" headerRowDxfId="132" dataDxfId="131">
  <autoFilter ref="A1:L1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44" totalsRowShown="0" headerRowDxfId="64" dataDxfId="63">
  <autoFilter ref="A2:BL4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6">
  <autoFilter ref="A2:AO3"/>
  <tableColumns count="41">
    <tableColumn id="1" name="Group" dataDxfId="231"/>
    <tableColumn id="2" name="Vertex Color" dataDxfId="230"/>
    <tableColumn id="3" name="Vertex Shape" dataDxfId="228"/>
    <tableColumn id="22" name="Visibility" dataDxfId="229"/>
    <tableColumn id="4" name="Collapsed?"/>
    <tableColumn id="18" name="Label" dataDxfId="255"/>
    <tableColumn id="20" name="Collapsed X"/>
    <tableColumn id="21" name="Collapsed Y"/>
    <tableColumn id="6" name="ID" dataDxfId="254"/>
    <tableColumn id="19" name="Collapsed Properties" dataDxfId="222"/>
    <tableColumn id="5" name="Vertices" dataDxfId="221"/>
    <tableColumn id="7" name="Unique Edges" dataDxfId="220"/>
    <tableColumn id="8" name="Edges With Duplicates" dataDxfId="219"/>
    <tableColumn id="9" name="Total Edges" dataDxfId="218"/>
    <tableColumn id="10" name="Self-Loops" dataDxfId="217"/>
    <tableColumn id="24" name="Reciprocated Vertex Pair Ratio" dataDxfId="216"/>
    <tableColumn id="25" name="Reciprocated Edge Ratio" dataDxfId="215"/>
    <tableColumn id="11" name="Connected Components" dataDxfId="214"/>
    <tableColumn id="12" name="Single-Vertex Connected Components" dataDxfId="213"/>
    <tableColumn id="13" name="Maximum Vertices in a Connected Component" dataDxfId="212"/>
    <tableColumn id="14" name="Maximum Edges in a Connected Component" dataDxfId="211"/>
    <tableColumn id="15" name="Maximum Geodesic Distance (Diameter)" dataDxfId="210"/>
    <tableColumn id="16" name="Average Geodesic Distance" dataDxfId="209"/>
    <tableColumn id="17" name="Graph Density" dataDxfId="201"/>
    <tableColumn id="23" name="Top URLs in Tweet" dataDxfId="194"/>
    <tableColumn id="26" name="Top Domains in Tweet" dataDxfId="187"/>
    <tableColumn id="27" name="Top Hashtags in Tweet" dataDxfId="180"/>
    <tableColumn id="28" name="Top Words in Tweet" dataDxfId="173"/>
    <tableColumn id="29" name="Top Word Pairs in Tweet" dataDxfId="160"/>
    <tableColumn id="30" name="Top Replied-To in Tweet" dataDxfId="15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253" dataDxfId="252">
  <autoFilter ref="A1:C41"/>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1"/>
    <tableColumn id="2" name="Degree Frequency" dataDxfId="250">
      <calculatedColumnFormula>COUNTIF(Vertices[Degree], "&gt;= " &amp; D2) - COUNTIF(Vertices[Degree], "&gt;=" &amp; D3)</calculatedColumnFormula>
    </tableColumn>
    <tableColumn id="3" name="In-Degree Bin" dataDxfId="249"/>
    <tableColumn id="4" name="In-Degree Frequency" dataDxfId="248">
      <calculatedColumnFormula>COUNTIF(Vertices[In-Degree], "&gt;= " &amp; F2) - COUNTIF(Vertices[In-Degree], "&gt;=" &amp; F3)</calculatedColumnFormula>
    </tableColumn>
    <tableColumn id="5" name="Out-Degree Bin" dataDxfId="247"/>
    <tableColumn id="6" name="Out-Degree Frequency" dataDxfId="246">
      <calculatedColumnFormula>COUNTIF(Vertices[Out-Degree], "&gt;= " &amp; H2) - COUNTIF(Vertices[Out-Degree], "&gt;=" &amp; H3)</calculatedColumnFormula>
    </tableColumn>
    <tableColumn id="7" name="Betweenness Centrality Bin" dataDxfId="245"/>
    <tableColumn id="8" name="Betweenness Centrality Frequency" dataDxfId="244">
      <calculatedColumnFormula>COUNTIF(Vertices[Betweenness Centrality], "&gt;= " &amp; J2) - COUNTIF(Vertices[Betweenness Centrality], "&gt;=" &amp; J3)</calculatedColumnFormula>
    </tableColumn>
    <tableColumn id="9" name="Closeness Centrality Bin" dataDxfId="243"/>
    <tableColumn id="10" name="Closeness Centrality Frequency" dataDxfId="242">
      <calculatedColumnFormula>COUNTIF(Vertices[Closeness Centrality], "&gt;= " &amp; L2) - COUNTIF(Vertices[Closeness Centrality], "&gt;=" &amp; L3)</calculatedColumnFormula>
    </tableColumn>
    <tableColumn id="11" name="Eigenvector Centrality Bin" dataDxfId="241"/>
    <tableColumn id="12" name="Eigenvector Centrality Frequency" dataDxfId="240">
      <calculatedColumnFormula>COUNTIF(Vertices[Eigenvector Centrality], "&gt;= " &amp; N2) - COUNTIF(Vertices[Eigenvector Centrality], "&gt;=" &amp; N3)</calculatedColumnFormula>
    </tableColumn>
    <tableColumn id="18" name="PageRank Bin" dataDxfId="239"/>
    <tableColumn id="17" name="PageRank Frequency" dataDxfId="238">
      <calculatedColumnFormula>COUNTIF(Vertices[Eigenvector Centrality], "&gt;= " &amp; P2) - COUNTIF(Vertices[Eigenvector Centrality], "&gt;=" &amp; P3)</calculatedColumnFormula>
    </tableColumn>
    <tableColumn id="13" name="Clustering Coefficient Bin" dataDxfId="237"/>
    <tableColumn id="14" name="Clustering Coefficient Frequency" dataDxfId="236">
      <calculatedColumnFormula>COUNTIF(Vertices[Clustering Coefficient], "&gt;= " &amp; R2) - COUNTIF(Vertices[Clustering Coefficient], "&gt;=" &amp; R3)</calculatedColumnFormula>
    </tableColumn>
    <tableColumn id="15" name="Dynamic Filter Bin" dataDxfId="235"/>
    <tableColumn id="16" name="Dynamic Filter Frequency" dataDxfId="2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bs.twimg.com/ext_tw_video_thumb/1163918058081198080/pu/img/36zV-0yXYGWdf8eL.jpg" TargetMode="External" /><Relationship Id="rId2" Type="http://schemas.openxmlformats.org/officeDocument/2006/relationships/hyperlink" Target="https://pbs.twimg.com/ext_tw_video_thumb/1163918058081198080/pu/img/36zV-0yXYGWdf8eL.jpg" TargetMode="External" /><Relationship Id="rId3" Type="http://schemas.openxmlformats.org/officeDocument/2006/relationships/hyperlink" Target="https://pbs.twimg.com/ext_tw_video_thumb/1163918058081198080/pu/img/36zV-0yXYGWdf8eL.jpg" TargetMode="External" /><Relationship Id="rId4" Type="http://schemas.openxmlformats.org/officeDocument/2006/relationships/hyperlink" Target="https://pbs.twimg.com/ext_tw_video_thumb/1163918058081198080/pu/img/36zV-0yXYGWdf8eL.jpg" TargetMode="External" /><Relationship Id="rId5" Type="http://schemas.openxmlformats.org/officeDocument/2006/relationships/hyperlink" Target="https://pbs.twimg.com/ext_tw_video_thumb/1163918058081198080/pu/img/36zV-0yXYGWdf8eL.jpg" TargetMode="External" /><Relationship Id="rId6" Type="http://schemas.openxmlformats.org/officeDocument/2006/relationships/hyperlink" Target="https://pbs.twimg.com/ext_tw_video_thumb/1163918058081198080/pu/img/36zV-0yXYGWdf8eL.jpg" TargetMode="External" /><Relationship Id="rId7" Type="http://schemas.openxmlformats.org/officeDocument/2006/relationships/hyperlink" Target="https://pbs.twimg.com/ext_tw_video_thumb/1163918058081198080/pu/img/36zV-0yXYGWdf8eL.jpg" TargetMode="External" /><Relationship Id="rId8" Type="http://schemas.openxmlformats.org/officeDocument/2006/relationships/hyperlink" Target="https://pbs.twimg.com/ext_tw_video_thumb/1163918058081198080/pu/img/36zV-0yXYGWdf8eL.jpg" TargetMode="External" /><Relationship Id="rId9" Type="http://schemas.openxmlformats.org/officeDocument/2006/relationships/hyperlink" Target="https://pbs.twimg.com/ext_tw_video_thumb/1163918058081198080/pu/img/36zV-0yXYGWdf8eL.jpg" TargetMode="External" /><Relationship Id="rId10" Type="http://schemas.openxmlformats.org/officeDocument/2006/relationships/hyperlink" Target="https://pbs.twimg.com/ext_tw_video_thumb/1163918058081198080/pu/img/36zV-0yXYGWdf8eL.jpg" TargetMode="External" /><Relationship Id="rId11" Type="http://schemas.openxmlformats.org/officeDocument/2006/relationships/hyperlink" Target="https://pbs.twimg.com/ext_tw_video_thumb/1163918058081198080/pu/img/36zV-0yXYGWdf8eL.jpg" TargetMode="External" /><Relationship Id="rId12" Type="http://schemas.openxmlformats.org/officeDocument/2006/relationships/hyperlink" Target="https://pbs.twimg.com/ext_tw_video_thumb/1163918058081198080/pu/img/36zV-0yXYGWdf8eL.jpg" TargetMode="External" /><Relationship Id="rId13" Type="http://schemas.openxmlformats.org/officeDocument/2006/relationships/hyperlink" Target="https://pbs.twimg.com/ext_tw_video_thumb/1163918058081198080/pu/img/36zV-0yXYGWdf8eL.jpg" TargetMode="External" /><Relationship Id="rId14" Type="http://schemas.openxmlformats.org/officeDocument/2006/relationships/hyperlink" Target="https://pbs.twimg.com/ext_tw_video_thumb/1163918058081198080/pu/img/36zV-0yXYGWdf8eL.jpg" TargetMode="External" /><Relationship Id="rId15" Type="http://schemas.openxmlformats.org/officeDocument/2006/relationships/hyperlink" Target="https://pbs.twimg.com/ext_tw_video_thumb/1163918058081198080/pu/img/36zV-0yXYGWdf8eL.jpg" TargetMode="External" /><Relationship Id="rId16" Type="http://schemas.openxmlformats.org/officeDocument/2006/relationships/hyperlink" Target="https://pbs.twimg.com/ext_tw_video_thumb/1163918058081198080/pu/img/36zV-0yXYGWdf8eL.jpg" TargetMode="External" /><Relationship Id="rId17" Type="http://schemas.openxmlformats.org/officeDocument/2006/relationships/hyperlink" Target="https://pbs.twimg.com/ext_tw_video_thumb/1163918058081198080/pu/img/36zV-0yXYGWdf8eL.jpg" TargetMode="External" /><Relationship Id="rId18" Type="http://schemas.openxmlformats.org/officeDocument/2006/relationships/hyperlink" Target="https://pbs.twimg.com/ext_tw_video_thumb/1163918058081198080/pu/img/36zV-0yXYGWdf8eL.jpg" TargetMode="External" /><Relationship Id="rId19" Type="http://schemas.openxmlformats.org/officeDocument/2006/relationships/hyperlink" Target="https://pbs.twimg.com/ext_tw_video_thumb/1163918058081198080/pu/img/36zV-0yXYGWdf8eL.jpg" TargetMode="External" /><Relationship Id="rId20" Type="http://schemas.openxmlformats.org/officeDocument/2006/relationships/hyperlink" Target="https://pbs.twimg.com/ext_tw_video_thumb/1163918058081198080/pu/img/36zV-0yXYGWdf8eL.jpg" TargetMode="External" /><Relationship Id="rId21" Type="http://schemas.openxmlformats.org/officeDocument/2006/relationships/hyperlink" Target="https://pbs.twimg.com/ext_tw_video_thumb/1163918058081198080/pu/img/36zV-0yXYGWdf8eL.jpg" TargetMode="External" /><Relationship Id="rId22" Type="http://schemas.openxmlformats.org/officeDocument/2006/relationships/hyperlink" Target="https://pbs.twimg.com/ext_tw_video_thumb/1116740582980845570/pu/img/MrYLsUiGluVrR1oy.jpg" TargetMode="External" /><Relationship Id="rId23" Type="http://schemas.openxmlformats.org/officeDocument/2006/relationships/hyperlink" Target="https://pbs.twimg.com/ext_tw_video_thumb/1163918058081198080/pu/img/36zV-0yXYGWdf8eL.jpg" TargetMode="External" /><Relationship Id="rId24" Type="http://schemas.openxmlformats.org/officeDocument/2006/relationships/hyperlink" Target="https://pbs.twimg.com/ext_tw_video_thumb/1163918058081198080/pu/img/36zV-0yXYGWdf8eL.jpg" TargetMode="External" /><Relationship Id="rId25" Type="http://schemas.openxmlformats.org/officeDocument/2006/relationships/hyperlink" Target="https://pbs.twimg.com/ext_tw_video_thumb/1163918058081198080/pu/img/36zV-0yXYGWdf8eL.jpg" TargetMode="External" /><Relationship Id="rId26" Type="http://schemas.openxmlformats.org/officeDocument/2006/relationships/hyperlink" Target="https://pbs.twimg.com/ext_tw_video_thumb/1163918058081198080/pu/img/36zV-0yXYGWdf8eL.jpg" TargetMode="External" /><Relationship Id="rId27" Type="http://schemas.openxmlformats.org/officeDocument/2006/relationships/hyperlink" Target="https://pbs.twimg.com/ext_tw_video_thumb/1163918058081198080/pu/img/36zV-0yXYGWdf8eL.jpg" TargetMode="External" /><Relationship Id="rId28" Type="http://schemas.openxmlformats.org/officeDocument/2006/relationships/hyperlink" Target="https://pbs.twimg.com/ext_tw_video_thumb/1163918058081198080/pu/img/36zV-0yXYGWdf8eL.jpg" TargetMode="External" /><Relationship Id="rId29" Type="http://schemas.openxmlformats.org/officeDocument/2006/relationships/hyperlink" Target="https://pbs.twimg.com/ext_tw_video_thumb/1163918058081198080/pu/img/36zV-0yXYGWdf8eL.jpg" TargetMode="External" /><Relationship Id="rId30" Type="http://schemas.openxmlformats.org/officeDocument/2006/relationships/hyperlink" Target="https://pbs.twimg.com/ext_tw_video_thumb/1163918058081198080/pu/img/36zV-0yXYGWdf8eL.jpg" TargetMode="External" /><Relationship Id="rId31" Type="http://schemas.openxmlformats.org/officeDocument/2006/relationships/hyperlink" Target="https://pbs.twimg.com/ext_tw_video_thumb/1163918058081198080/pu/img/36zV-0yXYGWdf8eL.jpg" TargetMode="External" /><Relationship Id="rId32" Type="http://schemas.openxmlformats.org/officeDocument/2006/relationships/hyperlink" Target="https://pbs.twimg.com/ext_tw_video_thumb/1163918058081198080/pu/img/36zV-0yXYGWdf8eL.jpg" TargetMode="External" /><Relationship Id="rId33" Type="http://schemas.openxmlformats.org/officeDocument/2006/relationships/hyperlink" Target="https://pbs.twimg.com/ext_tw_video_thumb/1163918058081198080/pu/img/36zV-0yXYGWdf8eL.jpg" TargetMode="External" /><Relationship Id="rId34" Type="http://schemas.openxmlformats.org/officeDocument/2006/relationships/hyperlink" Target="https://pbs.twimg.com/ext_tw_video_thumb/1163918058081198080/pu/img/36zV-0yXYGWdf8eL.jpg" TargetMode="External" /><Relationship Id="rId35" Type="http://schemas.openxmlformats.org/officeDocument/2006/relationships/hyperlink" Target="https://pbs.twimg.com/ext_tw_video_thumb/1163918058081198080/pu/img/36zV-0yXYGWdf8eL.jpg" TargetMode="External" /><Relationship Id="rId36" Type="http://schemas.openxmlformats.org/officeDocument/2006/relationships/hyperlink" Target="https://pbs.twimg.com/ext_tw_video_thumb/1163918058081198080/pu/img/36zV-0yXYGWdf8eL.jpg" TargetMode="External" /><Relationship Id="rId37" Type="http://schemas.openxmlformats.org/officeDocument/2006/relationships/hyperlink" Target="https://pbs.twimg.com/ext_tw_video_thumb/1163918058081198080/pu/img/36zV-0yXYGWdf8eL.jpg" TargetMode="External" /><Relationship Id="rId38" Type="http://schemas.openxmlformats.org/officeDocument/2006/relationships/hyperlink" Target="https://pbs.twimg.com/ext_tw_video_thumb/1163918058081198080/pu/img/36zV-0yXYGWdf8eL.jpg" TargetMode="External" /><Relationship Id="rId39" Type="http://schemas.openxmlformats.org/officeDocument/2006/relationships/hyperlink" Target="https://pbs.twimg.com/ext_tw_video_thumb/1163918058081198080/pu/img/36zV-0yXYGWdf8eL.jpg" TargetMode="External" /><Relationship Id="rId40" Type="http://schemas.openxmlformats.org/officeDocument/2006/relationships/hyperlink" Target="https://pbs.twimg.com/ext_tw_video_thumb/1116740582980845570/pu/img/MrYLsUiGluVrR1oy.jpg" TargetMode="External" /><Relationship Id="rId41" Type="http://schemas.openxmlformats.org/officeDocument/2006/relationships/hyperlink" Target="https://pbs.twimg.com/ext_tw_video_thumb/1163918058081198080/pu/img/36zV-0yXYGWdf8eL.jpg" TargetMode="External" /><Relationship Id="rId42" Type="http://schemas.openxmlformats.org/officeDocument/2006/relationships/hyperlink" Target="https://pbs.twimg.com/ext_tw_video_thumb/1163918058081198080/pu/img/36zV-0yXYGWdf8eL.jpg" TargetMode="External" /><Relationship Id="rId43" Type="http://schemas.openxmlformats.org/officeDocument/2006/relationships/hyperlink" Target="https://pbs.twimg.com/ext_tw_video_thumb/1163918058081198080/pu/img/36zV-0yXYGWdf8eL.jpg" TargetMode="External" /><Relationship Id="rId44" Type="http://schemas.openxmlformats.org/officeDocument/2006/relationships/hyperlink" Target="https://pbs.twimg.com/ext_tw_video_thumb/1163918058081198080/pu/img/36zV-0yXYGWdf8eL.jpg" TargetMode="External" /><Relationship Id="rId45" Type="http://schemas.openxmlformats.org/officeDocument/2006/relationships/hyperlink" Target="https://pbs.twimg.com/ext_tw_video_thumb/1163918058081198080/pu/img/36zV-0yXYGWdf8eL.jpg" TargetMode="External" /><Relationship Id="rId46" Type="http://schemas.openxmlformats.org/officeDocument/2006/relationships/hyperlink" Target="https://pbs.twimg.com/ext_tw_video_thumb/1163918058081198080/pu/img/36zV-0yXYGWdf8eL.jpg" TargetMode="External" /><Relationship Id="rId47" Type="http://schemas.openxmlformats.org/officeDocument/2006/relationships/hyperlink" Target="https://pbs.twimg.com/ext_tw_video_thumb/1163918058081198080/pu/img/36zV-0yXYGWdf8eL.jpg" TargetMode="External" /><Relationship Id="rId48" Type="http://schemas.openxmlformats.org/officeDocument/2006/relationships/hyperlink" Target="https://pbs.twimg.com/ext_tw_video_thumb/1163918058081198080/pu/img/36zV-0yXYGWdf8eL.jpg" TargetMode="External" /><Relationship Id="rId49" Type="http://schemas.openxmlformats.org/officeDocument/2006/relationships/hyperlink" Target="https://pbs.twimg.com/ext_tw_video_thumb/1163918058081198080/pu/img/36zV-0yXYGWdf8eL.jpg" TargetMode="External" /><Relationship Id="rId50" Type="http://schemas.openxmlformats.org/officeDocument/2006/relationships/hyperlink" Target="https://pbs.twimg.com/ext_tw_video_thumb/1163918058081198080/pu/img/36zV-0yXYGWdf8eL.jpg" TargetMode="External" /><Relationship Id="rId51" Type="http://schemas.openxmlformats.org/officeDocument/2006/relationships/hyperlink" Target="https://pbs.twimg.com/ext_tw_video_thumb/1163918058081198080/pu/img/36zV-0yXYGWdf8eL.jpg" TargetMode="External" /><Relationship Id="rId52" Type="http://schemas.openxmlformats.org/officeDocument/2006/relationships/hyperlink" Target="https://pbs.twimg.com/ext_tw_video_thumb/1163918058081198080/pu/img/36zV-0yXYGWdf8eL.jpg" TargetMode="External" /><Relationship Id="rId53" Type="http://schemas.openxmlformats.org/officeDocument/2006/relationships/hyperlink" Target="https://pbs.twimg.com/ext_tw_video_thumb/1163918058081198080/pu/img/36zV-0yXYGWdf8eL.jpg" TargetMode="External" /><Relationship Id="rId54" Type="http://schemas.openxmlformats.org/officeDocument/2006/relationships/hyperlink" Target="https://pbs.twimg.com/ext_tw_video_thumb/1163918058081198080/pu/img/36zV-0yXYGWdf8eL.jpg" TargetMode="External" /><Relationship Id="rId55" Type="http://schemas.openxmlformats.org/officeDocument/2006/relationships/hyperlink" Target="https://pbs.twimg.com/ext_tw_video_thumb/1163918058081198080/pu/img/36zV-0yXYGWdf8eL.jpg" TargetMode="External" /><Relationship Id="rId56" Type="http://schemas.openxmlformats.org/officeDocument/2006/relationships/hyperlink" Target="https://pbs.twimg.com/ext_tw_video_thumb/1163918058081198080/pu/img/36zV-0yXYGWdf8eL.jpg" TargetMode="External" /><Relationship Id="rId57" Type="http://schemas.openxmlformats.org/officeDocument/2006/relationships/hyperlink" Target="https://pbs.twimg.com/ext_tw_video_thumb/1163918058081198080/pu/img/36zV-0yXYGWdf8eL.jpg" TargetMode="External" /><Relationship Id="rId58" Type="http://schemas.openxmlformats.org/officeDocument/2006/relationships/hyperlink" Target="https://pbs.twimg.com/ext_tw_video_thumb/1163918058081198080/pu/img/36zV-0yXYGWdf8eL.jpg" TargetMode="External" /><Relationship Id="rId59" Type="http://schemas.openxmlformats.org/officeDocument/2006/relationships/hyperlink" Target="https://pbs.twimg.com/ext_tw_video_thumb/1163918058081198080/pu/img/36zV-0yXYGWdf8eL.jpg" TargetMode="External" /><Relationship Id="rId60" Type="http://schemas.openxmlformats.org/officeDocument/2006/relationships/hyperlink" Target="https://pbs.twimg.com/ext_tw_video_thumb/1163918058081198080/pu/img/36zV-0yXYGWdf8eL.jpg" TargetMode="External" /><Relationship Id="rId61" Type="http://schemas.openxmlformats.org/officeDocument/2006/relationships/hyperlink" Target="https://pbs.twimg.com/ext_tw_video_thumb/1163918058081198080/pu/img/36zV-0yXYGWdf8eL.jpg" TargetMode="External" /><Relationship Id="rId62" Type="http://schemas.openxmlformats.org/officeDocument/2006/relationships/hyperlink" Target="https://pbs.twimg.com/ext_tw_video_thumb/1163918058081198080/pu/img/36zV-0yXYGWdf8eL.jpg" TargetMode="External" /><Relationship Id="rId63" Type="http://schemas.openxmlformats.org/officeDocument/2006/relationships/hyperlink" Target="https://pbs.twimg.com/ext_tw_video_thumb/1163918058081198080/pu/img/36zV-0yXYGWdf8eL.jpg" TargetMode="External" /><Relationship Id="rId64" Type="http://schemas.openxmlformats.org/officeDocument/2006/relationships/hyperlink" Target="https://pbs.twimg.com/ext_tw_video_thumb/1116740582980845570/pu/img/MrYLsUiGluVrR1oy.jpg" TargetMode="External" /><Relationship Id="rId65" Type="http://schemas.openxmlformats.org/officeDocument/2006/relationships/hyperlink" Target="https://pbs.twimg.com/ext_tw_video_thumb/1163918058081198080/pu/img/36zV-0yXYGWdf8eL.jpg" TargetMode="External" /><Relationship Id="rId66" Type="http://schemas.openxmlformats.org/officeDocument/2006/relationships/hyperlink" Target="https://pbs.twimg.com/ext_tw_video_thumb/1163918058081198080/pu/img/36zV-0yXYGWdf8eL.jpg" TargetMode="External" /><Relationship Id="rId67" Type="http://schemas.openxmlformats.org/officeDocument/2006/relationships/hyperlink" Target="https://pbs.twimg.com/ext_tw_video_thumb/1163918058081198080/pu/img/36zV-0yXYGWdf8eL.jpg" TargetMode="External" /><Relationship Id="rId68" Type="http://schemas.openxmlformats.org/officeDocument/2006/relationships/hyperlink" Target="https://pbs.twimg.com/ext_tw_video_thumb/1163918058081198080/pu/img/36zV-0yXYGWdf8eL.jpg" TargetMode="External" /><Relationship Id="rId69" Type="http://schemas.openxmlformats.org/officeDocument/2006/relationships/hyperlink" Target="https://pbs.twimg.com/ext_tw_video_thumb/1163918058081198080/pu/img/36zV-0yXYGWdf8eL.jpg" TargetMode="External" /><Relationship Id="rId70" Type="http://schemas.openxmlformats.org/officeDocument/2006/relationships/hyperlink" Target="https://pbs.twimg.com/ext_tw_video_thumb/1163918058081198080/pu/img/36zV-0yXYGWdf8eL.jpg" TargetMode="External" /><Relationship Id="rId71" Type="http://schemas.openxmlformats.org/officeDocument/2006/relationships/hyperlink" Target="https://pbs.twimg.com/ext_tw_video_thumb/1163918058081198080/pu/img/36zV-0yXYGWdf8eL.jpg" TargetMode="External" /><Relationship Id="rId72" Type="http://schemas.openxmlformats.org/officeDocument/2006/relationships/hyperlink" Target="https://pbs.twimg.com/ext_tw_video_thumb/1163918058081198080/pu/img/36zV-0yXYGWdf8eL.jpg" TargetMode="External" /><Relationship Id="rId73" Type="http://schemas.openxmlformats.org/officeDocument/2006/relationships/hyperlink" Target="https://pbs.twimg.com/ext_tw_video_thumb/1163918058081198080/pu/img/36zV-0yXYGWdf8eL.jpg" TargetMode="External" /><Relationship Id="rId74" Type="http://schemas.openxmlformats.org/officeDocument/2006/relationships/hyperlink" Target="https://pbs.twimg.com/ext_tw_video_thumb/1163918058081198080/pu/img/36zV-0yXYGWdf8eL.jpg" TargetMode="External" /><Relationship Id="rId75" Type="http://schemas.openxmlformats.org/officeDocument/2006/relationships/hyperlink" Target="https://pbs.twimg.com/ext_tw_video_thumb/1163918058081198080/pu/img/36zV-0yXYGWdf8eL.jpg" TargetMode="External" /><Relationship Id="rId76" Type="http://schemas.openxmlformats.org/officeDocument/2006/relationships/hyperlink" Target="https://pbs.twimg.com/ext_tw_video_thumb/1163918058081198080/pu/img/36zV-0yXYGWdf8eL.jpg" TargetMode="External" /><Relationship Id="rId77" Type="http://schemas.openxmlformats.org/officeDocument/2006/relationships/hyperlink" Target="https://pbs.twimg.com/ext_tw_video_thumb/1163918058081198080/pu/img/36zV-0yXYGWdf8eL.jpg" TargetMode="External" /><Relationship Id="rId78" Type="http://schemas.openxmlformats.org/officeDocument/2006/relationships/hyperlink" Target="https://pbs.twimg.com/ext_tw_video_thumb/1163918058081198080/pu/img/36zV-0yXYGWdf8eL.jpg" TargetMode="External" /><Relationship Id="rId79" Type="http://schemas.openxmlformats.org/officeDocument/2006/relationships/hyperlink" Target="https://pbs.twimg.com/ext_tw_video_thumb/1163918058081198080/pu/img/36zV-0yXYGWdf8eL.jpg" TargetMode="External" /><Relationship Id="rId80" Type="http://schemas.openxmlformats.org/officeDocument/2006/relationships/hyperlink" Target="https://pbs.twimg.com/ext_tw_video_thumb/1163918058081198080/pu/img/36zV-0yXYGWdf8eL.jpg" TargetMode="External" /><Relationship Id="rId81" Type="http://schemas.openxmlformats.org/officeDocument/2006/relationships/hyperlink" Target="https://pbs.twimg.com/ext_tw_video_thumb/1163918058081198080/pu/img/36zV-0yXYGWdf8eL.jpg" TargetMode="External" /><Relationship Id="rId82" Type="http://schemas.openxmlformats.org/officeDocument/2006/relationships/hyperlink" Target="https://pbs.twimg.com/ext_tw_video_thumb/1116740582980845570/pu/img/MrYLsUiGluVrR1oy.jpg" TargetMode="External" /><Relationship Id="rId83" Type="http://schemas.openxmlformats.org/officeDocument/2006/relationships/hyperlink" Target="https://pbs.twimg.com/ext_tw_video_thumb/1163918058081198080/pu/img/36zV-0yXYGWdf8eL.jpg" TargetMode="External" /><Relationship Id="rId84" Type="http://schemas.openxmlformats.org/officeDocument/2006/relationships/hyperlink" Target="https://pbs.twimg.com/ext_tw_video_thumb/1163918058081198080/pu/img/36zV-0yXYGWdf8eL.jpg" TargetMode="External" /><Relationship Id="rId85" Type="http://schemas.openxmlformats.org/officeDocument/2006/relationships/hyperlink" Target="https://twitter.com/#!/kotob_mo7ramah/status/1163950215692541957" TargetMode="External" /><Relationship Id="rId86" Type="http://schemas.openxmlformats.org/officeDocument/2006/relationships/hyperlink" Target="https://twitter.com/#!/rufat_9/status/1163951199885942784" TargetMode="External" /><Relationship Id="rId87" Type="http://schemas.openxmlformats.org/officeDocument/2006/relationships/hyperlink" Target="https://twitter.com/#!/ramoliza3/status/1163951313526370305" TargetMode="External" /><Relationship Id="rId88" Type="http://schemas.openxmlformats.org/officeDocument/2006/relationships/hyperlink" Target="https://twitter.com/#!/20sa30as/status/1163951417364832257" TargetMode="External" /><Relationship Id="rId89" Type="http://schemas.openxmlformats.org/officeDocument/2006/relationships/hyperlink" Target="https://twitter.com/#!/amralamri/status/1163951613398179841" TargetMode="External" /><Relationship Id="rId90" Type="http://schemas.openxmlformats.org/officeDocument/2006/relationships/hyperlink" Target="https://twitter.com/#!/neverknowob/status/1163952117419323392" TargetMode="External" /><Relationship Id="rId91" Type="http://schemas.openxmlformats.org/officeDocument/2006/relationships/hyperlink" Target="https://twitter.com/#!/amirburas/status/1163953501241774082" TargetMode="External" /><Relationship Id="rId92" Type="http://schemas.openxmlformats.org/officeDocument/2006/relationships/hyperlink" Target="https://twitter.com/#!/jojoweaboo/status/1163953653121716224" TargetMode="External" /><Relationship Id="rId93" Type="http://schemas.openxmlformats.org/officeDocument/2006/relationships/hyperlink" Target="https://twitter.com/#!/crazy9952594763/status/1163954936935309313" TargetMode="External" /><Relationship Id="rId94" Type="http://schemas.openxmlformats.org/officeDocument/2006/relationships/hyperlink" Target="https://twitter.com/#!/books_na00/status/1163958282232504320" TargetMode="External" /><Relationship Id="rId95" Type="http://schemas.openxmlformats.org/officeDocument/2006/relationships/hyperlink" Target="https://twitter.com/#!/rem9033/status/1163961317541240833" TargetMode="External" /><Relationship Id="rId96" Type="http://schemas.openxmlformats.org/officeDocument/2006/relationships/hyperlink" Target="https://twitter.com/#!/dmoodi9d12/status/1163962948072722432" TargetMode="External" /><Relationship Id="rId97" Type="http://schemas.openxmlformats.org/officeDocument/2006/relationships/hyperlink" Target="https://twitter.com/#!/saber12112/status/1163963572625580032" TargetMode="External" /><Relationship Id="rId98" Type="http://schemas.openxmlformats.org/officeDocument/2006/relationships/hyperlink" Target="https://twitter.com/#!/sadawsari/status/1163971920951435264" TargetMode="External" /><Relationship Id="rId99" Type="http://schemas.openxmlformats.org/officeDocument/2006/relationships/hyperlink" Target="https://twitter.com/#!/frasalhamadani/status/1163976976006336512" TargetMode="External" /><Relationship Id="rId100" Type="http://schemas.openxmlformats.org/officeDocument/2006/relationships/hyperlink" Target="https://twitter.com/#!/mustafarabe3/status/1163980731422584832" TargetMode="External" /><Relationship Id="rId101" Type="http://schemas.openxmlformats.org/officeDocument/2006/relationships/hyperlink" Target="https://twitter.com/#!/turki1185/status/1163989579919187968" TargetMode="External" /><Relationship Id="rId102" Type="http://schemas.openxmlformats.org/officeDocument/2006/relationships/hyperlink" Target="https://twitter.com/#!/mollyhope1996/status/1163992321320468485" TargetMode="External" /><Relationship Id="rId103" Type="http://schemas.openxmlformats.org/officeDocument/2006/relationships/hyperlink" Target="https://twitter.com/#!/f00tb00k/status/1164009270062571520" TargetMode="External" /><Relationship Id="rId104" Type="http://schemas.openxmlformats.org/officeDocument/2006/relationships/hyperlink" Target="https://twitter.com/#!/laagl_alansanih/status/1164022176128913408" TargetMode="External" /><Relationship Id="rId105" Type="http://schemas.openxmlformats.org/officeDocument/2006/relationships/hyperlink" Target="https://twitter.com/#!/mogran7/status/1164035281466679296" TargetMode="External" /><Relationship Id="rId106" Type="http://schemas.openxmlformats.org/officeDocument/2006/relationships/hyperlink" Target="https://twitter.com/#!/mogran7/status/1164035703082291200" TargetMode="External" /><Relationship Id="rId107" Type="http://schemas.openxmlformats.org/officeDocument/2006/relationships/hyperlink" Target="https://twitter.com/#!/elroby094/status/1164048860072873984" TargetMode="External" /><Relationship Id="rId108" Type="http://schemas.openxmlformats.org/officeDocument/2006/relationships/hyperlink" Target="https://twitter.com/#!/asas9391/status/1164052788629913600" TargetMode="External" /><Relationship Id="rId109" Type="http://schemas.openxmlformats.org/officeDocument/2006/relationships/hyperlink" Target="https://twitter.com/#!/_mojtaba1/status/1164077690254745600" TargetMode="External" /><Relationship Id="rId110" Type="http://schemas.openxmlformats.org/officeDocument/2006/relationships/hyperlink" Target="https://twitter.com/#!/s_qutiba/status/1164084304210735104" TargetMode="External" /><Relationship Id="rId111" Type="http://schemas.openxmlformats.org/officeDocument/2006/relationships/hyperlink" Target="https://twitter.com/#!/amal_benhadda/status/1164086295859224577" TargetMode="External" /><Relationship Id="rId112" Type="http://schemas.openxmlformats.org/officeDocument/2006/relationships/hyperlink" Target="https://twitter.com/#!/jawadbashara1/status/1164087736174882817" TargetMode="External" /><Relationship Id="rId113" Type="http://schemas.openxmlformats.org/officeDocument/2006/relationships/hyperlink" Target="https://twitter.com/#!/almzini109/status/1164102157714563072" TargetMode="External" /><Relationship Id="rId114" Type="http://schemas.openxmlformats.org/officeDocument/2006/relationships/hyperlink" Target="https://twitter.com/#!/hhandaji/status/1164104284474150912" TargetMode="External" /><Relationship Id="rId115" Type="http://schemas.openxmlformats.org/officeDocument/2006/relationships/hyperlink" Target="https://twitter.com/#!/skrnan/status/1164104777351016449" TargetMode="External" /><Relationship Id="rId116" Type="http://schemas.openxmlformats.org/officeDocument/2006/relationships/hyperlink" Target="https://twitter.com/#!/m_abdulmalik512/status/1164113558877147137" TargetMode="External" /><Relationship Id="rId117" Type="http://schemas.openxmlformats.org/officeDocument/2006/relationships/hyperlink" Target="https://twitter.com/#!/hatim39/status/1164118745020817408" TargetMode="External" /><Relationship Id="rId118" Type="http://schemas.openxmlformats.org/officeDocument/2006/relationships/hyperlink" Target="https://twitter.com/#!/ubiedaniya/status/1164124177349189632" TargetMode="External" /><Relationship Id="rId119" Type="http://schemas.openxmlformats.org/officeDocument/2006/relationships/hyperlink" Target="https://twitter.com/#!/abumahmoud/status/1164131458786713600" TargetMode="External" /><Relationship Id="rId120" Type="http://schemas.openxmlformats.org/officeDocument/2006/relationships/hyperlink" Target="https://twitter.com/#!/boeingerksa/status/1164201276076376064" TargetMode="External" /><Relationship Id="rId121" Type="http://schemas.openxmlformats.org/officeDocument/2006/relationships/hyperlink" Target="https://twitter.com/#!/0bszkah4ro0v6nn/status/1164234105573298176" TargetMode="External" /><Relationship Id="rId122" Type="http://schemas.openxmlformats.org/officeDocument/2006/relationships/hyperlink" Target="https://twitter.com/#!/freemind_aziz/status/1164364719119044608" TargetMode="External" /><Relationship Id="rId123" Type="http://schemas.openxmlformats.org/officeDocument/2006/relationships/hyperlink" Target="https://twitter.com/#!/alzirqi/status/1164391983873449984" TargetMode="External" /><Relationship Id="rId124" Type="http://schemas.openxmlformats.org/officeDocument/2006/relationships/hyperlink" Target="https://twitter.com/#!/ihalhurra/status/1116741029384916995" TargetMode="External" /><Relationship Id="rId125" Type="http://schemas.openxmlformats.org/officeDocument/2006/relationships/hyperlink" Target="https://twitter.com/#!/ihalhurra/status/1163918776057913344" TargetMode="External" /><Relationship Id="rId126" Type="http://schemas.openxmlformats.org/officeDocument/2006/relationships/hyperlink" Target="https://twitter.com/#!/ramaaly4/status/1164834976581296128" TargetMode="External" /><Relationship Id="rId127" Type="http://schemas.openxmlformats.org/officeDocument/2006/relationships/comments" Target="../comments1.xml" /><Relationship Id="rId128" Type="http://schemas.openxmlformats.org/officeDocument/2006/relationships/vmlDrawing" Target="../drawings/vmlDrawing1.vml" /><Relationship Id="rId129" Type="http://schemas.openxmlformats.org/officeDocument/2006/relationships/table" Target="../tables/table1.xml" /><Relationship Id="rId1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bs.twimg.com/ext_tw_video_thumb/1163918058081198080/pu/img/36zV-0yXYGWdf8eL.jpg" TargetMode="External" /><Relationship Id="rId2" Type="http://schemas.openxmlformats.org/officeDocument/2006/relationships/hyperlink" Target="https://pbs.twimg.com/ext_tw_video_thumb/1163918058081198080/pu/img/36zV-0yXYGWdf8eL.jpg" TargetMode="External" /><Relationship Id="rId3" Type="http://schemas.openxmlformats.org/officeDocument/2006/relationships/hyperlink" Target="https://pbs.twimg.com/ext_tw_video_thumb/1163918058081198080/pu/img/36zV-0yXYGWdf8eL.jpg" TargetMode="External" /><Relationship Id="rId4" Type="http://schemas.openxmlformats.org/officeDocument/2006/relationships/hyperlink" Target="https://pbs.twimg.com/ext_tw_video_thumb/1163918058081198080/pu/img/36zV-0yXYGWdf8eL.jpg" TargetMode="External" /><Relationship Id="rId5" Type="http://schemas.openxmlformats.org/officeDocument/2006/relationships/hyperlink" Target="https://pbs.twimg.com/ext_tw_video_thumb/1163918058081198080/pu/img/36zV-0yXYGWdf8eL.jpg" TargetMode="External" /><Relationship Id="rId6" Type="http://schemas.openxmlformats.org/officeDocument/2006/relationships/hyperlink" Target="https://pbs.twimg.com/ext_tw_video_thumb/1163918058081198080/pu/img/36zV-0yXYGWdf8eL.jpg" TargetMode="External" /><Relationship Id="rId7" Type="http://schemas.openxmlformats.org/officeDocument/2006/relationships/hyperlink" Target="https://pbs.twimg.com/ext_tw_video_thumb/1163918058081198080/pu/img/36zV-0yXYGWdf8eL.jpg" TargetMode="External" /><Relationship Id="rId8" Type="http://schemas.openxmlformats.org/officeDocument/2006/relationships/hyperlink" Target="https://pbs.twimg.com/ext_tw_video_thumb/1163918058081198080/pu/img/36zV-0yXYGWdf8eL.jpg" TargetMode="External" /><Relationship Id="rId9" Type="http://schemas.openxmlformats.org/officeDocument/2006/relationships/hyperlink" Target="https://pbs.twimg.com/ext_tw_video_thumb/1163918058081198080/pu/img/36zV-0yXYGWdf8eL.jpg" TargetMode="External" /><Relationship Id="rId10" Type="http://schemas.openxmlformats.org/officeDocument/2006/relationships/hyperlink" Target="https://pbs.twimg.com/ext_tw_video_thumb/1163918058081198080/pu/img/36zV-0yXYGWdf8eL.jpg" TargetMode="External" /><Relationship Id="rId11" Type="http://schemas.openxmlformats.org/officeDocument/2006/relationships/hyperlink" Target="https://pbs.twimg.com/ext_tw_video_thumb/1163918058081198080/pu/img/36zV-0yXYGWdf8eL.jpg" TargetMode="External" /><Relationship Id="rId12" Type="http://schemas.openxmlformats.org/officeDocument/2006/relationships/hyperlink" Target="https://pbs.twimg.com/ext_tw_video_thumb/1163918058081198080/pu/img/36zV-0yXYGWdf8eL.jpg" TargetMode="External" /><Relationship Id="rId13" Type="http://schemas.openxmlformats.org/officeDocument/2006/relationships/hyperlink" Target="https://pbs.twimg.com/ext_tw_video_thumb/1163918058081198080/pu/img/36zV-0yXYGWdf8eL.jpg" TargetMode="External" /><Relationship Id="rId14" Type="http://schemas.openxmlformats.org/officeDocument/2006/relationships/hyperlink" Target="https://pbs.twimg.com/ext_tw_video_thumb/1163918058081198080/pu/img/36zV-0yXYGWdf8eL.jpg" TargetMode="External" /><Relationship Id="rId15" Type="http://schemas.openxmlformats.org/officeDocument/2006/relationships/hyperlink" Target="https://pbs.twimg.com/ext_tw_video_thumb/1163918058081198080/pu/img/36zV-0yXYGWdf8eL.jpg" TargetMode="External" /><Relationship Id="rId16" Type="http://schemas.openxmlformats.org/officeDocument/2006/relationships/hyperlink" Target="https://pbs.twimg.com/ext_tw_video_thumb/1163918058081198080/pu/img/36zV-0yXYGWdf8eL.jpg" TargetMode="External" /><Relationship Id="rId17" Type="http://schemas.openxmlformats.org/officeDocument/2006/relationships/hyperlink" Target="https://pbs.twimg.com/ext_tw_video_thumb/1163918058081198080/pu/img/36zV-0yXYGWdf8eL.jpg" TargetMode="External" /><Relationship Id="rId18" Type="http://schemas.openxmlformats.org/officeDocument/2006/relationships/hyperlink" Target="https://pbs.twimg.com/ext_tw_video_thumb/1163918058081198080/pu/img/36zV-0yXYGWdf8eL.jpg" TargetMode="External" /><Relationship Id="rId19" Type="http://schemas.openxmlformats.org/officeDocument/2006/relationships/hyperlink" Target="https://pbs.twimg.com/ext_tw_video_thumb/1163918058081198080/pu/img/36zV-0yXYGWdf8eL.jpg" TargetMode="External" /><Relationship Id="rId20" Type="http://schemas.openxmlformats.org/officeDocument/2006/relationships/hyperlink" Target="https://pbs.twimg.com/ext_tw_video_thumb/1163918058081198080/pu/img/36zV-0yXYGWdf8eL.jpg" TargetMode="External" /><Relationship Id="rId21" Type="http://schemas.openxmlformats.org/officeDocument/2006/relationships/hyperlink" Target="https://pbs.twimg.com/ext_tw_video_thumb/1163918058081198080/pu/img/36zV-0yXYGWdf8eL.jpg" TargetMode="External" /><Relationship Id="rId22" Type="http://schemas.openxmlformats.org/officeDocument/2006/relationships/hyperlink" Target="https://pbs.twimg.com/ext_tw_video_thumb/1116740582980845570/pu/img/MrYLsUiGluVrR1oy.jpg" TargetMode="External" /><Relationship Id="rId23" Type="http://schemas.openxmlformats.org/officeDocument/2006/relationships/hyperlink" Target="https://pbs.twimg.com/ext_tw_video_thumb/1163918058081198080/pu/img/36zV-0yXYGWdf8eL.jpg" TargetMode="External" /><Relationship Id="rId24" Type="http://schemas.openxmlformats.org/officeDocument/2006/relationships/hyperlink" Target="https://pbs.twimg.com/ext_tw_video_thumb/1163918058081198080/pu/img/36zV-0yXYGWdf8eL.jpg" TargetMode="External" /><Relationship Id="rId25" Type="http://schemas.openxmlformats.org/officeDocument/2006/relationships/hyperlink" Target="https://pbs.twimg.com/ext_tw_video_thumb/1163918058081198080/pu/img/36zV-0yXYGWdf8eL.jpg" TargetMode="External" /><Relationship Id="rId26" Type="http://schemas.openxmlformats.org/officeDocument/2006/relationships/hyperlink" Target="https://pbs.twimg.com/ext_tw_video_thumb/1163918058081198080/pu/img/36zV-0yXYGWdf8eL.jpg" TargetMode="External" /><Relationship Id="rId27" Type="http://schemas.openxmlformats.org/officeDocument/2006/relationships/hyperlink" Target="https://pbs.twimg.com/ext_tw_video_thumb/1163918058081198080/pu/img/36zV-0yXYGWdf8eL.jpg" TargetMode="External" /><Relationship Id="rId28" Type="http://schemas.openxmlformats.org/officeDocument/2006/relationships/hyperlink" Target="https://pbs.twimg.com/ext_tw_video_thumb/1163918058081198080/pu/img/36zV-0yXYGWdf8eL.jpg" TargetMode="External" /><Relationship Id="rId29" Type="http://schemas.openxmlformats.org/officeDocument/2006/relationships/hyperlink" Target="https://pbs.twimg.com/ext_tw_video_thumb/1163918058081198080/pu/img/36zV-0yXYGWdf8eL.jpg" TargetMode="External" /><Relationship Id="rId30" Type="http://schemas.openxmlformats.org/officeDocument/2006/relationships/hyperlink" Target="https://pbs.twimg.com/ext_tw_video_thumb/1163918058081198080/pu/img/36zV-0yXYGWdf8eL.jpg" TargetMode="External" /><Relationship Id="rId31" Type="http://schemas.openxmlformats.org/officeDocument/2006/relationships/hyperlink" Target="https://pbs.twimg.com/ext_tw_video_thumb/1163918058081198080/pu/img/36zV-0yXYGWdf8eL.jpg" TargetMode="External" /><Relationship Id="rId32" Type="http://schemas.openxmlformats.org/officeDocument/2006/relationships/hyperlink" Target="https://pbs.twimg.com/ext_tw_video_thumb/1163918058081198080/pu/img/36zV-0yXYGWdf8eL.jpg" TargetMode="External" /><Relationship Id="rId33" Type="http://schemas.openxmlformats.org/officeDocument/2006/relationships/hyperlink" Target="https://pbs.twimg.com/ext_tw_video_thumb/1163918058081198080/pu/img/36zV-0yXYGWdf8eL.jpg" TargetMode="External" /><Relationship Id="rId34" Type="http://schemas.openxmlformats.org/officeDocument/2006/relationships/hyperlink" Target="https://pbs.twimg.com/ext_tw_video_thumb/1163918058081198080/pu/img/36zV-0yXYGWdf8eL.jpg" TargetMode="External" /><Relationship Id="rId35" Type="http://schemas.openxmlformats.org/officeDocument/2006/relationships/hyperlink" Target="https://pbs.twimg.com/ext_tw_video_thumb/1163918058081198080/pu/img/36zV-0yXYGWdf8eL.jpg" TargetMode="External" /><Relationship Id="rId36" Type="http://schemas.openxmlformats.org/officeDocument/2006/relationships/hyperlink" Target="https://pbs.twimg.com/ext_tw_video_thumb/1163918058081198080/pu/img/36zV-0yXYGWdf8eL.jpg" TargetMode="External" /><Relationship Id="rId37" Type="http://schemas.openxmlformats.org/officeDocument/2006/relationships/hyperlink" Target="https://pbs.twimg.com/ext_tw_video_thumb/1163918058081198080/pu/img/36zV-0yXYGWdf8eL.jpg" TargetMode="External" /><Relationship Id="rId38" Type="http://schemas.openxmlformats.org/officeDocument/2006/relationships/hyperlink" Target="https://pbs.twimg.com/ext_tw_video_thumb/1163918058081198080/pu/img/36zV-0yXYGWdf8eL.jpg" TargetMode="External" /><Relationship Id="rId39" Type="http://schemas.openxmlformats.org/officeDocument/2006/relationships/hyperlink" Target="https://pbs.twimg.com/ext_tw_video_thumb/1163918058081198080/pu/img/36zV-0yXYGWdf8eL.jpg" TargetMode="External" /><Relationship Id="rId40" Type="http://schemas.openxmlformats.org/officeDocument/2006/relationships/hyperlink" Target="https://pbs.twimg.com/ext_tw_video_thumb/1116740582980845570/pu/img/MrYLsUiGluVrR1oy.jpg" TargetMode="External" /><Relationship Id="rId41" Type="http://schemas.openxmlformats.org/officeDocument/2006/relationships/hyperlink" Target="https://pbs.twimg.com/ext_tw_video_thumb/1163918058081198080/pu/img/36zV-0yXYGWdf8eL.jpg" TargetMode="External" /><Relationship Id="rId42" Type="http://schemas.openxmlformats.org/officeDocument/2006/relationships/hyperlink" Target="https://pbs.twimg.com/ext_tw_video_thumb/1163918058081198080/pu/img/36zV-0yXYGWdf8eL.jpg" TargetMode="External" /><Relationship Id="rId43" Type="http://schemas.openxmlformats.org/officeDocument/2006/relationships/hyperlink" Target="https://pbs.twimg.com/ext_tw_video_thumb/1163918058081198080/pu/img/36zV-0yXYGWdf8eL.jpg" TargetMode="External" /><Relationship Id="rId44" Type="http://schemas.openxmlformats.org/officeDocument/2006/relationships/hyperlink" Target="https://pbs.twimg.com/ext_tw_video_thumb/1163918058081198080/pu/img/36zV-0yXYGWdf8eL.jpg" TargetMode="External" /><Relationship Id="rId45" Type="http://schemas.openxmlformats.org/officeDocument/2006/relationships/hyperlink" Target="https://pbs.twimg.com/ext_tw_video_thumb/1163918058081198080/pu/img/36zV-0yXYGWdf8eL.jpg" TargetMode="External" /><Relationship Id="rId46" Type="http://schemas.openxmlformats.org/officeDocument/2006/relationships/hyperlink" Target="https://pbs.twimg.com/ext_tw_video_thumb/1163918058081198080/pu/img/36zV-0yXYGWdf8eL.jpg" TargetMode="External" /><Relationship Id="rId47" Type="http://schemas.openxmlformats.org/officeDocument/2006/relationships/hyperlink" Target="https://pbs.twimg.com/ext_tw_video_thumb/1163918058081198080/pu/img/36zV-0yXYGWdf8eL.jpg" TargetMode="External" /><Relationship Id="rId48" Type="http://schemas.openxmlformats.org/officeDocument/2006/relationships/hyperlink" Target="https://pbs.twimg.com/ext_tw_video_thumb/1163918058081198080/pu/img/36zV-0yXYGWdf8eL.jpg" TargetMode="External" /><Relationship Id="rId49" Type="http://schemas.openxmlformats.org/officeDocument/2006/relationships/hyperlink" Target="https://pbs.twimg.com/ext_tw_video_thumb/1163918058081198080/pu/img/36zV-0yXYGWdf8eL.jpg" TargetMode="External" /><Relationship Id="rId50" Type="http://schemas.openxmlformats.org/officeDocument/2006/relationships/hyperlink" Target="https://pbs.twimg.com/ext_tw_video_thumb/1163918058081198080/pu/img/36zV-0yXYGWdf8eL.jpg" TargetMode="External" /><Relationship Id="rId51" Type="http://schemas.openxmlformats.org/officeDocument/2006/relationships/hyperlink" Target="https://pbs.twimg.com/ext_tw_video_thumb/1163918058081198080/pu/img/36zV-0yXYGWdf8eL.jpg" TargetMode="External" /><Relationship Id="rId52" Type="http://schemas.openxmlformats.org/officeDocument/2006/relationships/hyperlink" Target="https://pbs.twimg.com/ext_tw_video_thumb/1163918058081198080/pu/img/36zV-0yXYGWdf8eL.jpg" TargetMode="External" /><Relationship Id="rId53" Type="http://schemas.openxmlformats.org/officeDocument/2006/relationships/hyperlink" Target="https://pbs.twimg.com/ext_tw_video_thumb/1163918058081198080/pu/img/36zV-0yXYGWdf8eL.jpg" TargetMode="External" /><Relationship Id="rId54" Type="http://schemas.openxmlformats.org/officeDocument/2006/relationships/hyperlink" Target="https://pbs.twimg.com/ext_tw_video_thumb/1163918058081198080/pu/img/36zV-0yXYGWdf8eL.jpg" TargetMode="External" /><Relationship Id="rId55" Type="http://schemas.openxmlformats.org/officeDocument/2006/relationships/hyperlink" Target="https://pbs.twimg.com/ext_tw_video_thumb/1163918058081198080/pu/img/36zV-0yXYGWdf8eL.jpg" TargetMode="External" /><Relationship Id="rId56" Type="http://schemas.openxmlformats.org/officeDocument/2006/relationships/hyperlink" Target="https://pbs.twimg.com/ext_tw_video_thumb/1163918058081198080/pu/img/36zV-0yXYGWdf8eL.jpg" TargetMode="External" /><Relationship Id="rId57" Type="http://schemas.openxmlformats.org/officeDocument/2006/relationships/hyperlink" Target="https://pbs.twimg.com/ext_tw_video_thumb/1163918058081198080/pu/img/36zV-0yXYGWdf8eL.jpg" TargetMode="External" /><Relationship Id="rId58" Type="http://schemas.openxmlformats.org/officeDocument/2006/relationships/hyperlink" Target="https://pbs.twimg.com/ext_tw_video_thumb/1163918058081198080/pu/img/36zV-0yXYGWdf8eL.jpg" TargetMode="External" /><Relationship Id="rId59" Type="http://schemas.openxmlformats.org/officeDocument/2006/relationships/hyperlink" Target="https://pbs.twimg.com/ext_tw_video_thumb/1163918058081198080/pu/img/36zV-0yXYGWdf8eL.jpg" TargetMode="External" /><Relationship Id="rId60" Type="http://schemas.openxmlformats.org/officeDocument/2006/relationships/hyperlink" Target="https://pbs.twimg.com/ext_tw_video_thumb/1163918058081198080/pu/img/36zV-0yXYGWdf8eL.jpg" TargetMode="External" /><Relationship Id="rId61" Type="http://schemas.openxmlformats.org/officeDocument/2006/relationships/hyperlink" Target="https://pbs.twimg.com/ext_tw_video_thumb/1163918058081198080/pu/img/36zV-0yXYGWdf8eL.jpg" TargetMode="External" /><Relationship Id="rId62" Type="http://schemas.openxmlformats.org/officeDocument/2006/relationships/hyperlink" Target="https://pbs.twimg.com/ext_tw_video_thumb/1163918058081198080/pu/img/36zV-0yXYGWdf8eL.jpg" TargetMode="External" /><Relationship Id="rId63" Type="http://schemas.openxmlformats.org/officeDocument/2006/relationships/hyperlink" Target="https://pbs.twimg.com/ext_tw_video_thumb/1163918058081198080/pu/img/36zV-0yXYGWdf8eL.jpg" TargetMode="External" /><Relationship Id="rId64" Type="http://schemas.openxmlformats.org/officeDocument/2006/relationships/hyperlink" Target="https://pbs.twimg.com/ext_tw_video_thumb/1116740582980845570/pu/img/MrYLsUiGluVrR1oy.jpg" TargetMode="External" /><Relationship Id="rId65" Type="http://schemas.openxmlformats.org/officeDocument/2006/relationships/hyperlink" Target="https://pbs.twimg.com/ext_tw_video_thumb/1163918058081198080/pu/img/36zV-0yXYGWdf8eL.jpg" TargetMode="External" /><Relationship Id="rId66" Type="http://schemas.openxmlformats.org/officeDocument/2006/relationships/hyperlink" Target="https://pbs.twimg.com/ext_tw_video_thumb/1163918058081198080/pu/img/36zV-0yXYGWdf8eL.jpg" TargetMode="External" /><Relationship Id="rId67" Type="http://schemas.openxmlformats.org/officeDocument/2006/relationships/hyperlink" Target="https://pbs.twimg.com/ext_tw_video_thumb/1163918058081198080/pu/img/36zV-0yXYGWdf8eL.jpg" TargetMode="External" /><Relationship Id="rId68" Type="http://schemas.openxmlformats.org/officeDocument/2006/relationships/hyperlink" Target="https://pbs.twimg.com/ext_tw_video_thumb/1163918058081198080/pu/img/36zV-0yXYGWdf8eL.jpg" TargetMode="External" /><Relationship Id="rId69" Type="http://schemas.openxmlformats.org/officeDocument/2006/relationships/hyperlink" Target="https://pbs.twimg.com/ext_tw_video_thumb/1163918058081198080/pu/img/36zV-0yXYGWdf8eL.jpg" TargetMode="External" /><Relationship Id="rId70" Type="http://schemas.openxmlformats.org/officeDocument/2006/relationships/hyperlink" Target="https://pbs.twimg.com/ext_tw_video_thumb/1163918058081198080/pu/img/36zV-0yXYGWdf8eL.jpg" TargetMode="External" /><Relationship Id="rId71" Type="http://schemas.openxmlformats.org/officeDocument/2006/relationships/hyperlink" Target="https://pbs.twimg.com/ext_tw_video_thumb/1163918058081198080/pu/img/36zV-0yXYGWdf8eL.jpg" TargetMode="External" /><Relationship Id="rId72" Type="http://schemas.openxmlformats.org/officeDocument/2006/relationships/hyperlink" Target="https://pbs.twimg.com/ext_tw_video_thumb/1163918058081198080/pu/img/36zV-0yXYGWdf8eL.jpg" TargetMode="External" /><Relationship Id="rId73" Type="http://schemas.openxmlformats.org/officeDocument/2006/relationships/hyperlink" Target="https://pbs.twimg.com/ext_tw_video_thumb/1163918058081198080/pu/img/36zV-0yXYGWdf8eL.jpg" TargetMode="External" /><Relationship Id="rId74" Type="http://schemas.openxmlformats.org/officeDocument/2006/relationships/hyperlink" Target="https://pbs.twimg.com/ext_tw_video_thumb/1163918058081198080/pu/img/36zV-0yXYGWdf8eL.jpg" TargetMode="External" /><Relationship Id="rId75" Type="http://schemas.openxmlformats.org/officeDocument/2006/relationships/hyperlink" Target="https://pbs.twimg.com/ext_tw_video_thumb/1163918058081198080/pu/img/36zV-0yXYGWdf8eL.jpg" TargetMode="External" /><Relationship Id="rId76" Type="http://schemas.openxmlformats.org/officeDocument/2006/relationships/hyperlink" Target="https://pbs.twimg.com/ext_tw_video_thumb/1163918058081198080/pu/img/36zV-0yXYGWdf8eL.jpg" TargetMode="External" /><Relationship Id="rId77" Type="http://schemas.openxmlformats.org/officeDocument/2006/relationships/hyperlink" Target="https://pbs.twimg.com/ext_tw_video_thumb/1163918058081198080/pu/img/36zV-0yXYGWdf8eL.jpg" TargetMode="External" /><Relationship Id="rId78" Type="http://schemas.openxmlformats.org/officeDocument/2006/relationships/hyperlink" Target="https://pbs.twimg.com/ext_tw_video_thumb/1163918058081198080/pu/img/36zV-0yXYGWdf8eL.jpg" TargetMode="External" /><Relationship Id="rId79" Type="http://schemas.openxmlformats.org/officeDocument/2006/relationships/hyperlink" Target="https://pbs.twimg.com/ext_tw_video_thumb/1163918058081198080/pu/img/36zV-0yXYGWdf8eL.jpg" TargetMode="External" /><Relationship Id="rId80" Type="http://schemas.openxmlformats.org/officeDocument/2006/relationships/hyperlink" Target="https://pbs.twimg.com/ext_tw_video_thumb/1163918058081198080/pu/img/36zV-0yXYGWdf8eL.jpg" TargetMode="External" /><Relationship Id="rId81" Type="http://schemas.openxmlformats.org/officeDocument/2006/relationships/hyperlink" Target="https://pbs.twimg.com/ext_tw_video_thumb/1163918058081198080/pu/img/36zV-0yXYGWdf8eL.jpg" TargetMode="External" /><Relationship Id="rId82" Type="http://schemas.openxmlformats.org/officeDocument/2006/relationships/hyperlink" Target="https://pbs.twimg.com/ext_tw_video_thumb/1116740582980845570/pu/img/MrYLsUiGluVrR1oy.jpg" TargetMode="External" /><Relationship Id="rId83" Type="http://schemas.openxmlformats.org/officeDocument/2006/relationships/hyperlink" Target="https://pbs.twimg.com/ext_tw_video_thumb/1163918058081198080/pu/img/36zV-0yXYGWdf8eL.jpg" TargetMode="External" /><Relationship Id="rId84" Type="http://schemas.openxmlformats.org/officeDocument/2006/relationships/hyperlink" Target="https://pbs.twimg.com/ext_tw_video_thumb/1163918058081198080/pu/img/36zV-0yXYGWdf8eL.jpg" TargetMode="External" /><Relationship Id="rId85" Type="http://schemas.openxmlformats.org/officeDocument/2006/relationships/hyperlink" Target="https://twitter.com/#!/kotob_mo7ramah/status/1163950215692541957" TargetMode="External" /><Relationship Id="rId86" Type="http://schemas.openxmlformats.org/officeDocument/2006/relationships/hyperlink" Target="https://twitter.com/#!/rufat_9/status/1163951199885942784" TargetMode="External" /><Relationship Id="rId87" Type="http://schemas.openxmlformats.org/officeDocument/2006/relationships/hyperlink" Target="https://twitter.com/#!/ramoliza3/status/1163951313526370305" TargetMode="External" /><Relationship Id="rId88" Type="http://schemas.openxmlformats.org/officeDocument/2006/relationships/hyperlink" Target="https://twitter.com/#!/20sa30as/status/1163951417364832257" TargetMode="External" /><Relationship Id="rId89" Type="http://schemas.openxmlformats.org/officeDocument/2006/relationships/hyperlink" Target="https://twitter.com/#!/amralamri/status/1163951613398179841" TargetMode="External" /><Relationship Id="rId90" Type="http://schemas.openxmlformats.org/officeDocument/2006/relationships/hyperlink" Target="https://twitter.com/#!/neverknowob/status/1163952117419323392" TargetMode="External" /><Relationship Id="rId91" Type="http://schemas.openxmlformats.org/officeDocument/2006/relationships/hyperlink" Target="https://twitter.com/#!/amirburas/status/1163953501241774082" TargetMode="External" /><Relationship Id="rId92" Type="http://schemas.openxmlformats.org/officeDocument/2006/relationships/hyperlink" Target="https://twitter.com/#!/jojoweaboo/status/1163953653121716224" TargetMode="External" /><Relationship Id="rId93" Type="http://schemas.openxmlformats.org/officeDocument/2006/relationships/hyperlink" Target="https://twitter.com/#!/crazy9952594763/status/1163954936935309313" TargetMode="External" /><Relationship Id="rId94" Type="http://schemas.openxmlformats.org/officeDocument/2006/relationships/hyperlink" Target="https://twitter.com/#!/books_na00/status/1163958282232504320" TargetMode="External" /><Relationship Id="rId95" Type="http://schemas.openxmlformats.org/officeDocument/2006/relationships/hyperlink" Target="https://twitter.com/#!/rem9033/status/1163961317541240833" TargetMode="External" /><Relationship Id="rId96" Type="http://schemas.openxmlformats.org/officeDocument/2006/relationships/hyperlink" Target="https://twitter.com/#!/dmoodi9d12/status/1163962948072722432" TargetMode="External" /><Relationship Id="rId97" Type="http://schemas.openxmlformats.org/officeDocument/2006/relationships/hyperlink" Target="https://twitter.com/#!/saber12112/status/1163963572625580032" TargetMode="External" /><Relationship Id="rId98" Type="http://schemas.openxmlformats.org/officeDocument/2006/relationships/hyperlink" Target="https://twitter.com/#!/sadawsari/status/1163971920951435264" TargetMode="External" /><Relationship Id="rId99" Type="http://schemas.openxmlformats.org/officeDocument/2006/relationships/hyperlink" Target="https://twitter.com/#!/frasalhamadani/status/1163976976006336512" TargetMode="External" /><Relationship Id="rId100" Type="http://schemas.openxmlformats.org/officeDocument/2006/relationships/hyperlink" Target="https://twitter.com/#!/mustafarabe3/status/1163980731422584832" TargetMode="External" /><Relationship Id="rId101" Type="http://schemas.openxmlformats.org/officeDocument/2006/relationships/hyperlink" Target="https://twitter.com/#!/turki1185/status/1163989579919187968" TargetMode="External" /><Relationship Id="rId102" Type="http://schemas.openxmlformats.org/officeDocument/2006/relationships/hyperlink" Target="https://twitter.com/#!/mollyhope1996/status/1163992321320468485" TargetMode="External" /><Relationship Id="rId103" Type="http://schemas.openxmlformats.org/officeDocument/2006/relationships/hyperlink" Target="https://twitter.com/#!/f00tb00k/status/1164009270062571520" TargetMode="External" /><Relationship Id="rId104" Type="http://schemas.openxmlformats.org/officeDocument/2006/relationships/hyperlink" Target="https://twitter.com/#!/laagl_alansanih/status/1164022176128913408" TargetMode="External" /><Relationship Id="rId105" Type="http://schemas.openxmlformats.org/officeDocument/2006/relationships/hyperlink" Target="https://twitter.com/#!/mogran7/status/1164035281466679296" TargetMode="External" /><Relationship Id="rId106" Type="http://schemas.openxmlformats.org/officeDocument/2006/relationships/hyperlink" Target="https://twitter.com/#!/mogran7/status/1164035703082291200" TargetMode="External" /><Relationship Id="rId107" Type="http://schemas.openxmlformats.org/officeDocument/2006/relationships/hyperlink" Target="https://twitter.com/#!/elroby094/status/1164048860072873984" TargetMode="External" /><Relationship Id="rId108" Type="http://schemas.openxmlformats.org/officeDocument/2006/relationships/hyperlink" Target="https://twitter.com/#!/asas9391/status/1164052788629913600" TargetMode="External" /><Relationship Id="rId109" Type="http://schemas.openxmlformats.org/officeDocument/2006/relationships/hyperlink" Target="https://twitter.com/#!/_mojtaba1/status/1164077690254745600" TargetMode="External" /><Relationship Id="rId110" Type="http://schemas.openxmlformats.org/officeDocument/2006/relationships/hyperlink" Target="https://twitter.com/#!/s_qutiba/status/1164084304210735104" TargetMode="External" /><Relationship Id="rId111" Type="http://schemas.openxmlformats.org/officeDocument/2006/relationships/hyperlink" Target="https://twitter.com/#!/amal_benhadda/status/1164086295859224577" TargetMode="External" /><Relationship Id="rId112" Type="http://schemas.openxmlformats.org/officeDocument/2006/relationships/hyperlink" Target="https://twitter.com/#!/jawadbashara1/status/1164087736174882817" TargetMode="External" /><Relationship Id="rId113" Type="http://schemas.openxmlformats.org/officeDocument/2006/relationships/hyperlink" Target="https://twitter.com/#!/almzini109/status/1164102157714563072" TargetMode="External" /><Relationship Id="rId114" Type="http://schemas.openxmlformats.org/officeDocument/2006/relationships/hyperlink" Target="https://twitter.com/#!/hhandaji/status/1164104284474150912" TargetMode="External" /><Relationship Id="rId115" Type="http://schemas.openxmlformats.org/officeDocument/2006/relationships/hyperlink" Target="https://twitter.com/#!/skrnan/status/1164104777351016449" TargetMode="External" /><Relationship Id="rId116" Type="http://schemas.openxmlformats.org/officeDocument/2006/relationships/hyperlink" Target="https://twitter.com/#!/m_abdulmalik512/status/1164113558877147137" TargetMode="External" /><Relationship Id="rId117" Type="http://schemas.openxmlformats.org/officeDocument/2006/relationships/hyperlink" Target="https://twitter.com/#!/hatim39/status/1164118745020817408" TargetMode="External" /><Relationship Id="rId118" Type="http://schemas.openxmlformats.org/officeDocument/2006/relationships/hyperlink" Target="https://twitter.com/#!/ubiedaniya/status/1164124177349189632" TargetMode="External" /><Relationship Id="rId119" Type="http://schemas.openxmlformats.org/officeDocument/2006/relationships/hyperlink" Target="https://twitter.com/#!/abumahmoud/status/1164131458786713600" TargetMode="External" /><Relationship Id="rId120" Type="http://schemas.openxmlformats.org/officeDocument/2006/relationships/hyperlink" Target="https://twitter.com/#!/boeingerksa/status/1164201276076376064" TargetMode="External" /><Relationship Id="rId121" Type="http://schemas.openxmlformats.org/officeDocument/2006/relationships/hyperlink" Target="https://twitter.com/#!/0bszkah4ro0v6nn/status/1164234105573298176" TargetMode="External" /><Relationship Id="rId122" Type="http://schemas.openxmlformats.org/officeDocument/2006/relationships/hyperlink" Target="https://twitter.com/#!/freemind_aziz/status/1164364719119044608" TargetMode="External" /><Relationship Id="rId123" Type="http://schemas.openxmlformats.org/officeDocument/2006/relationships/hyperlink" Target="https://twitter.com/#!/alzirqi/status/1164391983873449984" TargetMode="External" /><Relationship Id="rId124" Type="http://schemas.openxmlformats.org/officeDocument/2006/relationships/hyperlink" Target="https://twitter.com/#!/ihalhurra/status/1116741029384916995" TargetMode="External" /><Relationship Id="rId125" Type="http://schemas.openxmlformats.org/officeDocument/2006/relationships/hyperlink" Target="https://twitter.com/#!/ihalhurra/status/1163918776057913344" TargetMode="External" /><Relationship Id="rId126" Type="http://schemas.openxmlformats.org/officeDocument/2006/relationships/hyperlink" Target="https://twitter.com/#!/ramaaly4/status/1164834976581296128" TargetMode="External" /><Relationship Id="rId127" Type="http://schemas.openxmlformats.org/officeDocument/2006/relationships/comments" Target="../comments13.xml" /><Relationship Id="rId128" Type="http://schemas.openxmlformats.org/officeDocument/2006/relationships/vmlDrawing" Target="../drawings/vmlDrawing6.vml" /><Relationship Id="rId129" Type="http://schemas.openxmlformats.org/officeDocument/2006/relationships/table" Target="../tables/table23.xml" /><Relationship Id="rId13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amazon.com/" TargetMode="External" /><Relationship Id="rId2" Type="http://schemas.openxmlformats.org/officeDocument/2006/relationships/hyperlink" Target="https://www.alhurra.com/" TargetMode="External" /><Relationship Id="rId3" Type="http://schemas.openxmlformats.org/officeDocument/2006/relationships/hyperlink" Target="http://feednoly.com/rufat_9" TargetMode="External" /><Relationship Id="rId4" Type="http://schemas.openxmlformats.org/officeDocument/2006/relationships/hyperlink" Target="https://www.youtube.com/channel/UCSp3Kn7bG0NZPwaYbMAVqbg" TargetMode="External" /><Relationship Id="rId5" Type="http://schemas.openxmlformats.org/officeDocument/2006/relationships/hyperlink" Target="http://sayat.me/amirburas" TargetMode="External" /><Relationship Id="rId6" Type="http://schemas.openxmlformats.org/officeDocument/2006/relationships/hyperlink" Target="https://curiouscat.me/DMoodi9d12/edit" TargetMode="External" /><Relationship Id="rId7" Type="http://schemas.openxmlformats.org/officeDocument/2006/relationships/hyperlink" Target="http://yuotube.com/" TargetMode="External" /><Relationship Id="rId8" Type="http://schemas.openxmlformats.org/officeDocument/2006/relationships/hyperlink" Target="http://myfaithsays.wordpress.com/" TargetMode="External" /><Relationship Id="rId9" Type="http://schemas.openxmlformats.org/officeDocument/2006/relationships/hyperlink" Target="http://hekmah.org/" TargetMode="External" /><Relationship Id="rId10" Type="http://schemas.openxmlformats.org/officeDocument/2006/relationships/hyperlink" Target="https://youtu.be/6CN7ZMxCp4U" TargetMode="External" /><Relationship Id="rId11" Type="http://schemas.openxmlformats.org/officeDocument/2006/relationships/hyperlink" Target="http://www.asilah.om/" TargetMode="External" /><Relationship Id="rId12" Type="http://schemas.openxmlformats.org/officeDocument/2006/relationships/hyperlink" Target="https://pbs.twimg.com/profile_banners/711734011136241664/1458525710" TargetMode="External" /><Relationship Id="rId13" Type="http://schemas.openxmlformats.org/officeDocument/2006/relationships/hyperlink" Target="https://pbs.twimg.com/profile_banners/1055536996507115520/1541188168" TargetMode="External" /><Relationship Id="rId14" Type="http://schemas.openxmlformats.org/officeDocument/2006/relationships/hyperlink" Target="https://pbs.twimg.com/profile_banners/760874046863147008/1491991377" TargetMode="External" /><Relationship Id="rId15" Type="http://schemas.openxmlformats.org/officeDocument/2006/relationships/hyperlink" Target="https://pbs.twimg.com/profile_banners/1080921086617939968/1557234182" TargetMode="External" /><Relationship Id="rId16" Type="http://schemas.openxmlformats.org/officeDocument/2006/relationships/hyperlink" Target="https://pbs.twimg.com/profile_banners/1011274398144385024/1557919376" TargetMode="External" /><Relationship Id="rId17" Type="http://schemas.openxmlformats.org/officeDocument/2006/relationships/hyperlink" Target="https://pbs.twimg.com/profile_banners/125799105/1400528472" TargetMode="External" /><Relationship Id="rId18" Type="http://schemas.openxmlformats.org/officeDocument/2006/relationships/hyperlink" Target="https://pbs.twimg.com/profile_banners/3196029704/1533166998" TargetMode="External" /><Relationship Id="rId19" Type="http://schemas.openxmlformats.org/officeDocument/2006/relationships/hyperlink" Target="https://pbs.twimg.com/profile_banners/2537773216/1538083350" TargetMode="External" /><Relationship Id="rId20" Type="http://schemas.openxmlformats.org/officeDocument/2006/relationships/hyperlink" Target="https://pbs.twimg.com/profile_banners/713035984275906560/1566231195" TargetMode="External" /><Relationship Id="rId21" Type="http://schemas.openxmlformats.org/officeDocument/2006/relationships/hyperlink" Target="https://pbs.twimg.com/profile_banners/1137713891050438656/1561142769" TargetMode="External" /><Relationship Id="rId22" Type="http://schemas.openxmlformats.org/officeDocument/2006/relationships/hyperlink" Target="https://pbs.twimg.com/profile_banners/777211862010200068/1554080544" TargetMode="External" /><Relationship Id="rId23" Type="http://schemas.openxmlformats.org/officeDocument/2006/relationships/hyperlink" Target="https://pbs.twimg.com/profile_banners/1087607115810828288/1548178542" TargetMode="External" /><Relationship Id="rId24" Type="http://schemas.openxmlformats.org/officeDocument/2006/relationships/hyperlink" Target="https://pbs.twimg.com/profile_banners/3160143064/1523748129" TargetMode="External" /><Relationship Id="rId25" Type="http://schemas.openxmlformats.org/officeDocument/2006/relationships/hyperlink" Target="https://pbs.twimg.com/profile_banners/2492715645/1514974621" TargetMode="External" /><Relationship Id="rId26" Type="http://schemas.openxmlformats.org/officeDocument/2006/relationships/hyperlink" Target="https://pbs.twimg.com/profile_banners/308419237/1468874075" TargetMode="External" /><Relationship Id="rId27" Type="http://schemas.openxmlformats.org/officeDocument/2006/relationships/hyperlink" Target="https://pbs.twimg.com/profile_banners/210766141/1537618915" TargetMode="External" /><Relationship Id="rId28" Type="http://schemas.openxmlformats.org/officeDocument/2006/relationships/hyperlink" Target="https://pbs.twimg.com/profile_banners/1056008103177699328/1555281612" TargetMode="External" /><Relationship Id="rId29" Type="http://schemas.openxmlformats.org/officeDocument/2006/relationships/hyperlink" Target="https://pbs.twimg.com/profile_banners/3229828730/1503636484" TargetMode="External" /><Relationship Id="rId30" Type="http://schemas.openxmlformats.org/officeDocument/2006/relationships/hyperlink" Target="https://pbs.twimg.com/profile_banners/3224331565/1463913312" TargetMode="External" /><Relationship Id="rId31" Type="http://schemas.openxmlformats.org/officeDocument/2006/relationships/hyperlink" Target="https://pbs.twimg.com/profile_banners/605283044/1564933036" TargetMode="External" /><Relationship Id="rId32" Type="http://schemas.openxmlformats.org/officeDocument/2006/relationships/hyperlink" Target="https://pbs.twimg.com/profile_banners/1133035559759298562/1558972365" TargetMode="External" /><Relationship Id="rId33" Type="http://schemas.openxmlformats.org/officeDocument/2006/relationships/hyperlink" Target="https://pbs.twimg.com/profile_banners/1070394624257257472/1554675221" TargetMode="External" /><Relationship Id="rId34" Type="http://schemas.openxmlformats.org/officeDocument/2006/relationships/hyperlink" Target="https://pbs.twimg.com/profile_banners/1015584681775988737/1564777764" TargetMode="External" /><Relationship Id="rId35" Type="http://schemas.openxmlformats.org/officeDocument/2006/relationships/hyperlink" Target="https://pbs.twimg.com/profile_banners/98602422/1412502307" TargetMode="External" /><Relationship Id="rId36" Type="http://schemas.openxmlformats.org/officeDocument/2006/relationships/hyperlink" Target="https://pbs.twimg.com/profile_banners/2195751494/1445190201" TargetMode="External" /><Relationship Id="rId37" Type="http://schemas.openxmlformats.org/officeDocument/2006/relationships/hyperlink" Target="https://pbs.twimg.com/profile_banners/375268703/1377421555" TargetMode="External" /><Relationship Id="rId38" Type="http://schemas.openxmlformats.org/officeDocument/2006/relationships/hyperlink" Target="https://pbs.twimg.com/profile_banners/729585534/1560192229" TargetMode="External" /><Relationship Id="rId39" Type="http://schemas.openxmlformats.org/officeDocument/2006/relationships/hyperlink" Target="https://pbs.twimg.com/profile_banners/736957997126193153/1529235272" TargetMode="External" /><Relationship Id="rId40" Type="http://schemas.openxmlformats.org/officeDocument/2006/relationships/hyperlink" Target="https://pbs.twimg.com/profile_banners/298842640/1563695110" TargetMode="External" /><Relationship Id="rId41" Type="http://schemas.openxmlformats.org/officeDocument/2006/relationships/hyperlink" Target="https://pbs.twimg.com/profile_banners/856358935/1359217282" TargetMode="External" /><Relationship Id="rId42" Type="http://schemas.openxmlformats.org/officeDocument/2006/relationships/hyperlink" Target="https://pbs.twimg.com/profile_banners/1034153953896919044/1557492280" TargetMode="External" /><Relationship Id="rId43" Type="http://schemas.openxmlformats.org/officeDocument/2006/relationships/hyperlink" Target="https://pbs.twimg.com/profile_banners/1077281034608304128/1551485118" TargetMode="External" /><Relationship Id="rId44" Type="http://schemas.openxmlformats.org/officeDocument/2006/relationships/hyperlink" Target="https://pbs.twimg.com/profile_banners/764500362/1566082109" TargetMode="External" /><Relationship Id="rId45" Type="http://schemas.openxmlformats.org/officeDocument/2006/relationships/hyperlink" Target="https://pbs.twimg.com/profile_banners/1087687003829878785/1565365217" TargetMode="External" /><Relationship Id="rId46" Type="http://schemas.openxmlformats.org/officeDocument/2006/relationships/hyperlink" Target="http://abs.twimg.com/images/themes/theme9/bg.gif"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8/bg.gif"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9/bg.gif"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pbs.twimg.com/profile_images/714830821300047874/lD7AgowY_normal.jpg" TargetMode="External" /><Relationship Id="rId66" Type="http://schemas.openxmlformats.org/officeDocument/2006/relationships/hyperlink" Target="http://pbs.twimg.com/profile_images/1057686521917120513/CM8-v7d9_normal.jpg" TargetMode="External" /><Relationship Id="rId67" Type="http://schemas.openxmlformats.org/officeDocument/2006/relationships/hyperlink" Target="http://pbs.twimg.com/profile_images/828769738075602945/ajSwOOoL_normal.jpg" TargetMode="External" /><Relationship Id="rId68" Type="http://schemas.openxmlformats.org/officeDocument/2006/relationships/hyperlink" Target="http://pbs.twimg.com/profile_images/1148973575581425669/ykGNrgSw_normal.jpg" TargetMode="External" /><Relationship Id="rId69" Type="http://schemas.openxmlformats.org/officeDocument/2006/relationships/hyperlink" Target="http://pbs.twimg.com/profile_images/1155566589644869633/PLIl_WGq_normal.jpg" TargetMode="External" /><Relationship Id="rId70" Type="http://schemas.openxmlformats.org/officeDocument/2006/relationships/hyperlink" Target="http://pbs.twimg.com/profile_images/907830798245654528/7COfuX8f_normal.jpg" TargetMode="External" /><Relationship Id="rId71" Type="http://schemas.openxmlformats.org/officeDocument/2006/relationships/hyperlink" Target="http://pbs.twimg.com/profile_images/1013544397357674496/099r9Lyn_normal.jpg" TargetMode="External" /><Relationship Id="rId72" Type="http://schemas.openxmlformats.org/officeDocument/2006/relationships/hyperlink" Target="http://pbs.twimg.com/profile_images/1160348622845882368/Fmf0BgpT_normal.jpg" TargetMode="External" /><Relationship Id="rId73" Type="http://schemas.openxmlformats.org/officeDocument/2006/relationships/hyperlink" Target="http://pbs.twimg.com/profile_images/1133043869053009920/mOmxfwvS_normal.jpg" TargetMode="External" /><Relationship Id="rId74" Type="http://schemas.openxmlformats.org/officeDocument/2006/relationships/hyperlink" Target="http://pbs.twimg.com/profile_images/1163552862879789056/phTjSODc_normal.jpg" TargetMode="External" /><Relationship Id="rId75" Type="http://schemas.openxmlformats.org/officeDocument/2006/relationships/hyperlink" Target="http://pbs.twimg.com/profile_images/1102533664393580546/I18qEMlr_normal.jpg" TargetMode="External" /><Relationship Id="rId76" Type="http://schemas.openxmlformats.org/officeDocument/2006/relationships/hyperlink" Target="http://pbs.twimg.com/profile_images/1157456674300530694/IikTbhBX_normal.jpg" TargetMode="External" /><Relationship Id="rId77" Type="http://schemas.openxmlformats.org/officeDocument/2006/relationships/hyperlink" Target="http://pbs.twimg.com/profile_images/1139686783942365189/QMmCwBTr_normal.jpg" TargetMode="External" /><Relationship Id="rId78" Type="http://schemas.openxmlformats.org/officeDocument/2006/relationships/hyperlink" Target="http://pbs.twimg.com/profile_images/1087727925191946241/bOq8eYoz_normal.jpg" TargetMode="External" /><Relationship Id="rId79" Type="http://schemas.openxmlformats.org/officeDocument/2006/relationships/hyperlink" Target="http://pbs.twimg.com/profile_images/1004116620657250304/fh_HtlAZ_normal.jpg" TargetMode="External" /><Relationship Id="rId80" Type="http://schemas.openxmlformats.org/officeDocument/2006/relationships/hyperlink" Target="http://abs.twimg.com/sticky/default_profile_images/default_profile_normal.png" TargetMode="External" /><Relationship Id="rId81" Type="http://schemas.openxmlformats.org/officeDocument/2006/relationships/hyperlink" Target="http://pbs.twimg.com/profile_images/1154744678291562501/1vpjfKPX_normal.jpg" TargetMode="External" /><Relationship Id="rId82" Type="http://schemas.openxmlformats.org/officeDocument/2006/relationships/hyperlink" Target="http://pbs.twimg.com/profile_images/931731875835629568/9R01t6SC_normal.jpg" TargetMode="External" /><Relationship Id="rId83" Type="http://schemas.openxmlformats.org/officeDocument/2006/relationships/hyperlink" Target="http://pbs.twimg.com/profile_images/1152990445724717056/A62n7HIE_normal.jpg" TargetMode="External" /><Relationship Id="rId84" Type="http://schemas.openxmlformats.org/officeDocument/2006/relationships/hyperlink" Target="http://pbs.twimg.com/profile_images/604289977606754305/Q4d1cB-4_normal.jpg" TargetMode="External" /><Relationship Id="rId85" Type="http://schemas.openxmlformats.org/officeDocument/2006/relationships/hyperlink" Target="http://pbs.twimg.com/profile_images/1157595310576873472/1S0arE5J_normal.jpg" TargetMode="External" /><Relationship Id="rId86" Type="http://schemas.openxmlformats.org/officeDocument/2006/relationships/hyperlink" Target="http://pbs.twimg.com/profile_images/1158147589902143489/H1Fk_xbJ_normal.jpg" TargetMode="External" /><Relationship Id="rId87" Type="http://schemas.openxmlformats.org/officeDocument/2006/relationships/hyperlink" Target="http://pbs.twimg.com/profile_images/1133036177563574273/A8Vp1cLQ_normal.jpg" TargetMode="External" /><Relationship Id="rId88" Type="http://schemas.openxmlformats.org/officeDocument/2006/relationships/hyperlink" Target="http://pbs.twimg.com/profile_images/622055393196273664/ZSYtLsOk_normal.jpg" TargetMode="External" /><Relationship Id="rId89" Type="http://schemas.openxmlformats.org/officeDocument/2006/relationships/hyperlink" Target="http://pbs.twimg.com/profile_images/1157417236799328256/kawPELNh_normal.jpg" TargetMode="External" /><Relationship Id="rId90" Type="http://schemas.openxmlformats.org/officeDocument/2006/relationships/hyperlink" Target="http://pbs.twimg.com/profile_images/1161228403384705024/nw_lm6V6_normal.jpg" TargetMode="External" /><Relationship Id="rId91" Type="http://schemas.openxmlformats.org/officeDocument/2006/relationships/hyperlink" Target="http://pbs.twimg.com/profile_images/831241455284936706/sey6TOhH_normal.jpg" TargetMode="External" /><Relationship Id="rId92" Type="http://schemas.openxmlformats.org/officeDocument/2006/relationships/hyperlink" Target="http://pbs.twimg.com/profile_images/655801171651776512/3_maT6cX_normal.jpg" TargetMode="External" /><Relationship Id="rId93" Type="http://schemas.openxmlformats.org/officeDocument/2006/relationships/hyperlink" Target="http://pbs.twimg.com/profile_images/1103144006194774016/ferP0cYa_normal.jpg" TargetMode="External" /><Relationship Id="rId94" Type="http://schemas.openxmlformats.org/officeDocument/2006/relationships/hyperlink" Target="http://pbs.twimg.com/profile_images/1150202714858643462/iSnRd-dI_normal.jpg" TargetMode="External" /><Relationship Id="rId95" Type="http://schemas.openxmlformats.org/officeDocument/2006/relationships/hyperlink" Target="http://pbs.twimg.com/profile_images/1008310929543647234/mlJ7CKi8_normal.jpg" TargetMode="External" /><Relationship Id="rId96" Type="http://schemas.openxmlformats.org/officeDocument/2006/relationships/hyperlink" Target="http://pbs.twimg.com/profile_images/1051785597709365248/StluwvFK_normal.jpg" TargetMode="External" /><Relationship Id="rId97" Type="http://schemas.openxmlformats.org/officeDocument/2006/relationships/hyperlink" Target="http://pbs.twimg.com/profile_images/1152848489887539203/4lsozV2g_normal.jpg" TargetMode="External" /><Relationship Id="rId98" Type="http://schemas.openxmlformats.org/officeDocument/2006/relationships/hyperlink" Target="http://pbs.twimg.com/profile_images/1084329653588946945/sg2hqaqz_normal.jpg" TargetMode="External" /><Relationship Id="rId99" Type="http://schemas.openxmlformats.org/officeDocument/2006/relationships/hyperlink" Target="http://pbs.twimg.com/profile_images/1341937771/image_normal.jpg" TargetMode="External" /><Relationship Id="rId100" Type="http://schemas.openxmlformats.org/officeDocument/2006/relationships/hyperlink" Target="http://pbs.twimg.com/profile_images/1120049567733637120/UXFnX0kY_normal.jpg" TargetMode="External" /><Relationship Id="rId101" Type="http://schemas.openxmlformats.org/officeDocument/2006/relationships/hyperlink" Target="http://pbs.twimg.com/profile_images/1147323214089064449/PjUsfPpK_normal.jpg" TargetMode="External" /><Relationship Id="rId102" Type="http://schemas.openxmlformats.org/officeDocument/2006/relationships/hyperlink" Target="http://pbs.twimg.com/profile_images/1102021554047799297/qyIurpTA_normal.jpg" TargetMode="External" /><Relationship Id="rId103" Type="http://schemas.openxmlformats.org/officeDocument/2006/relationships/hyperlink" Target="http://pbs.twimg.com/profile_images/1162858333788954624/wUlKr6Vi_normal.jpg" TargetMode="External" /><Relationship Id="rId104" Type="http://schemas.openxmlformats.org/officeDocument/2006/relationships/hyperlink" Target="http://pbs.twimg.com/profile_images/1153564817153765376/GeJygl0I_normal.jpg" TargetMode="External" /><Relationship Id="rId105" Type="http://schemas.openxmlformats.org/officeDocument/2006/relationships/hyperlink" Target="https://twitter.com/kotob_mo7ramah" TargetMode="External" /><Relationship Id="rId106" Type="http://schemas.openxmlformats.org/officeDocument/2006/relationships/hyperlink" Target="https://twitter.com/ihalhurra" TargetMode="External" /><Relationship Id="rId107" Type="http://schemas.openxmlformats.org/officeDocument/2006/relationships/hyperlink" Target="https://twitter.com/rufat_9" TargetMode="External" /><Relationship Id="rId108" Type="http://schemas.openxmlformats.org/officeDocument/2006/relationships/hyperlink" Target="https://twitter.com/ramoliza3" TargetMode="External" /><Relationship Id="rId109" Type="http://schemas.openxmlformats.org/officeDocument/2006/relationships/hyperlink" Target="https://twitter.com/20sa30as" TargetMode="External" /><Relationship Id="rId110" Type="http://schemas.openxmlformats.org/officeDocument/2006/relationships/hyperlink" Target="https://twitter.com/amralamri" TargetMode="External" /><Relationship Id="rId111" Type="http://schemas.openxmlformats.org/officeDocument/2006/relationships/hyperlink" Target="https://twitter.com/neverknowob" TargetMode="External" /><Relationship Id="rId112" Type="http://schemas.openxmlformats.org/officeDocument/2006/relationships/hyperlink" Target="https://twitter.com/amirburas" TargetMode="External" /><Relationship Id="rId113" Type="http://schemas.openxmlformats.org/officeDocument/2006/relationships/hyperlink" Target="https://twitter.com/jojoweaboo" TargetMode="External" /><Relationship Id="rId114" Type="http://schemas.openxmlformats.org/officeDocument/2006/relationships/hyperlink" Target="https://twitter.com/crazy9952594763" TargetMode="External" /><Relationship Id="rId115" Type="http://schemas.openxmlformats.org/officeDocument/2006/relationships/hyperlink" Target="https://twitter.com/books_na00" TargetMode="External" /><Relationship Id="rId116" Type="http://schemas.openxmlformats.org/officeDocument/2006/relationships/hyperlink" Target="https://twitter.com/rem9033" TargetMode="External" /><Relationship Id="rId117" Type="http://schemas.openxmlformats.org/officeDocument/2006/relationships/hyperlink" Target="https://twitter.com/dmoodi9d12" TargetMode="External" /><Relationship Id="rId118" Type="http://schemas.openxmlformats.org/officeDocument/2006/relationships/hyperlink" Target="https://twitter.com/saber12112" TargetMode="External" /><Relationship Id="rId119" Type="http://schemas.openxmlformats.org/officeDocument/2006/relationships/hyperlink" Target="https://twitter.com/sadawsari" TargetMode="External" /><Relationship Id="rId120" Type="http://schemas.openxmlformats.org/officeDocument/2006/relationships/hyperlink" Target="https://twitter.com/frasalhamadani" TargetMode="External" /><Relationship Id="rId121" Type="http://schemas.openxmlformats.org/officeDocument/2006/relationships/hyperlink" Target="https://twitter.com/mustafarabe3" TargetMode="External" /><Relationship Id="rId122" Type="http://schemas.openxmlformats.org/officeDocument/2006/relationships/hyperlink" Target="https://twitter.com/turki1185" TargetMode="External" /><Relationship Id="rId123" Type="http://schemas.openxmlformats.org/officeDocument/2006/relationships/hyperlink" Target="https://twitter.com/mollyhope1996" TargetMode="External" /><Relationship Id="rId124" Type="http://schemas.openxmlformats.org/officeDocument/2006/relationships/hyperlink" Target="https://twitter.com/f00tb00k" TargetMode="External" /><Relationship Id="rId125" Type="http://schemas.openxmlformats.org/officeDocument/2006/relationships/hyperlink" Target="https://twitter.com/laagl_alansanih" TargetMode="External" /><Relationship Id="rId126" Type="http://schemas.openxmlformats.org/officeDocument/2006/relationships/hyperlink" Target="https://twitter.com/mogran7" TargetMode="External" /><Relationship Id="rId127" Type="http://schemas.openxmlformats.org/officeDocument/2006/relationships/hyperlink" Target="https://twitter.com/elroby094" TargetMode="External" /><Relationship Id="rId128" Type="http://schemas.openxmlformats.org/officeDocument/2006/relationships/hyperlink" Target="https://twitter.com/asas9391" TargetMode="External" /><Relationship Id="rId129" Type="http://schemas.openxmlformats.org/officeDocument/2006/relationships/hyperlink" Target="https://twitter.com/_mojtaba1" TargetMode="External" /><Relationship Id="rId130" Type="http://schemas.openxmlformats.org/officeDocument/2006/relationships/hyperlink" Target="https://twitter.com/s_qutiba" TargetMode="External" /><Relationship Id="rId131" Type="http://schemas.openxmlformats.org/officeDocument/2006/relationships/hyperlink" Target="https://twitter.com/amal_benhadda" TargetMode="External" /><Relationship Id="rId132" Type="http://schemas.openxmlformats.org/officeDocument/2006/relationships/hyperlink" Target="https://twitter.com/jawadbashara1" TargetMode="External" /><Relationship Id="rId133" Type="http://schemas.openxmlformats.org/officeDocument/2006/relationships/hyperlink" Target="https://twitter.com/almzini109" TargetMode="External" /><Relationship Id="rId134" Type="http://schemas.openxmlformats.org/officeDocument/2006/relationships/hyperlink" Target="https://twitter.com/hhandaji" TargetMode="External" /><Relationship Id="rId135" Type="http://schemas.openxmlformats.org/officeDocument/2006/relationships/hyperlink" Target="https://twitter.com/skrnan" TargetMode="External" /><Relationship Id="rId136" Type="http://schemas.openxmlformats.org/officeDocument/2006/relationships/hyperlink" Target="https://twitter.com/m_abdulmalik512" TargetMode="External" /><Relationship Id="rId137" Type="http://schemas.openxmlformats.org/officeDocument/2006/relationships/hyperlink" Target="https://twitter.com/hatim39" TargetMode="External" /><Relationship Id="rId138" Type="http://schemas.openxmlformats.org/officeDocument/2006/relationships/hyperlink" Target="https://twitter.com/ubiedaniya" TargetMode="External" /><Relationship Id="rId139" Type="http://schemas.openxmlformats.org/officeDocument/2006/relationships/hyperlink" Target="https://twitter.com/abumahmoud" TargetMode="External" /><Relationship Id="rId140" Type="http://schemas.openxmlformats.org/officeDocument/2006/relationships/hyperlink" Target="https://twitter.com/boeingerksa" TargetMode="External" /><Relationship Id="rId141" Type="http://schemas.openxmlformats.org/officeDocument/2006/relationships/hyperlink" Target="https://twitter.com/0bszkah4ro0v6nn" TargetMode="External" /><Relationship Id="rId142" Type="http://schemas.openxmlformats.org/officeDocument/2006/relationships/hyperlink" Target="https://twitter.com/freemind_aziz" TargetMode="External" /><Relationship Id="rId143" Type="http://schemas.openxmlformats.org/officeDocument/2006/relationships/hyperlink" Target="https://twitter.com/alzirqi" TargetMode="External" /><Relationship Id="rId144" Type="http://schemas.openxmlformats.org/officeDocument/2006/relationships/hyperlink" Target="https://twitter.com/ramaaly4" TargetMode="External" /><Relationship Id="rId145" Type="http://schemas.openxmlformats.org/officeDocument/2006/relationships/comments" Target="../comments2.xml" /><Relationship Id="rId146" Type="http://schemas.openxmlformats.org/officeDocument/2006/relationships/vmlDrawing" Target="../drawings/vmlDrawing2.vml" /><Relationship Id="rId147" Type="http://schemas.openxmlformats.org/officeDocument/2006/relationships/table" Target="../tables/table2.xml" /><Relationship Id="rId14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673</v>
      </c>
      <c r="BB2" s="13" t="s">
        <v>677</v>
      </c>
      <c r="BC2" s="13" t="s">
        <v>678</v>
      </c>
      <c r="BD2" s="68" t="s">
        <v>766</v>
      </c>
      <c r="BE2" s="68" t="s">
        <v>767</v>
      </c>
      <c r="BF2" s="68" t="s">
        <v>768</v>
      </c>
      <c r="BG2" s="68" t="s">
        <v>769</v>
      </c>
      <c r="BH2" s="68" t="s">
        <v>770</v>
      </c>
      <c r="BI2" s="68" t="s">
        <v>771</v>
      </c>
      <c r="BJ2" s="68" t="s">
        <v>772</v>
      </c>
      <c r="BK2" s="68" t="s">
        <v>773</v>
      </c>
      <c r="BL2" s="68" t="s">
        <v>774</v>
      </c>
    </row>
    <row r="3" spans="1:64" ht="15" customHeight="1">
      <c r="A3" s="85" t="s">
        <v>212</v>
      </c>
      <c r="B3" s="85" t="s">
        <v>250</v>
      </c>
      <c r="C3" s="53" t="s">
        <v>825</v>
      </c>
      <c r="D3" s="54">
        <v>3</v>
      </c>
      <c r="E3" s="66" t="s">
        <v>132</v>
      </c>
      <c r="F3" s="55">
        <v>35</v>
      </c>
      <c r="G3" s="53"/>
      <c r="H3" s="57"/>
      <c r="I3" s="56"/>
      <c r="J3" s="56"/>
      <c r="K3" s="36" t="s">
        <v>65</v>
      </c>
      <c r="L3" s="62">
        <v>3</v>
      </c>
      <c r="M3" s="62"/>
      <c r="N3" s="63"/>
      <c r="O3" s="86" t="s">
        <v>252</v>
      </c>
      <c r="P3" s="88">
        <v>43697.962164351855</v>
      </c>
      <c r="Q3" s="86" t="s">
        <v>253</v>
      </c>
      <c r="R3" s="86"/>
      <c r="S3" s="86"/>
      <c r="T3" s="86" t="s">
        <v>257</v>
      </c>
      <c r="U3" s="90" t="s">
        <v>258</v>
      </c>
      <c r="V3" s="90" t="s">
        <v>258</v>
      </c>
      <c r="W3" s="88">
        <v>43697.962164351855</v>
      </c>
      <c r="X3" s="90" t="s">
        <v>260</v>
      </c>
      <c r="Y3" s="86"/>
      <c r="Z3" s="86"/>
      <c r="AA3" s="92" t="s">
        <v>302</v>
      </c>
      <c r="AB3" s="86"/>
      <c r="AC3" s="86" t="b">
        <v>0</v>
      </c>
      <c r="AD3" s="86">
        <v>0</v>
      </c>
      <c r="AE3" s="92" t="s">
        <v>344</v>
      </c>
      <c r="AF3" s="86" t="b">
        <v>0</v>
      </c>
      <c r="AG3" s="86" t="s">
        <v>345</v>
      </c>
      <c r="AH3" s="86"/>
      <c r="AI3" s="92" t="s">
        <v>344</v>
      </c>
      <c r="AJ3" s="86" t="b">
        <v>0</v>
      </c>
      <c r="AK3" s="86">
        <v>0</v>
      </c>
      <c r="AL3" s="92" t="s">
        <v>342</v>
      </c>
      <c r="AM3" s="86" t="s">
        <v>346</v>
      </c>
      <c r="AN3" s="86" t="b">
        <v>0</v>
      </c>
      <c r="AO3" s="92" t="s">
        <v>342</v>
      </c>
      <c r="AP3" s="86" t="s">
        <v>176</v>
      </c>
      <c r="AQ3" s="86">
        <v>0</v>
      </c>
      <c r="AR3" s="86">
        <v>0</v>
      </c>
      <c r="AS3" s="86"/>
      <c r="AT3" s="86"/>
      <c r="AU3" s="86"/>
      <c r="AV3" s="86"/>
      <c r="AW3" s="86"/>
      <c r="AX3" s="86"/>
      <c r="AY3" s="86"/>
      <c r="AZ3" s="86"/>
      <c r="BA3">
        <v>1</v>
      </c>
      <c r="BB3" s="86" t="str">
        <f>REPLACE(INDEX(GroupVertices[Group],MATCH(Edges[[#This Row],[Vertex 1]],GroupVertices[Vertex],0)),1,1,"")</f>
        <v>1</v>
      </c>
      <c r="BC3" s="86" t="str">
        <f>REPLACE(INDEX(GroupVertices[Group],MATCH(Edges[[#This Row],[Vertex 2]],GroupVertices[Vertex],0)),1,1,"")</f>
        <v>1</v>
      </c>
      <c r="BD3" s="51">
        <v>0</v>
      </c>
      <c r="BE3" s="52">
        <v>0</v>
      </c>
      <c r="BF3" s="51">
        <v>0</v>
      </c>
      <c r="BG3" s="52">
        <v>0</v>
      </c>
      <c r="BH3" s="51">
        <v>0</v>
      </c>
      <c r="BI3" s="52">
        <v>0</v>
      </c>
      <c r="BJ3" s="51">
        <v>8</v>
      </c>
      <c r="BK3" s="52">
        <v>100</v>
      </c>
      <c r="BL3" s="51">
        <v>8</v>
      </c>
    </row>
    <row r="4" spans="1:64" ht="15" customHeight="1">
      <c r="A4" s="85" t="s">
        <v>213</v>
      </c>
      <c r="B4" s="85" t="s">
        <v>250</v>
      </c>
      <c r="C4" s="53" t="s">
        <v>825</v>
      </c>
      <c r="D4" s="54">
        <v>3</v>
      </c>
      <c r="E4" s="66" t="s">
        <v>132</v>
      </c>
      <c r="F4" s="55">
        <v>35</v>
      </c>
      <c r="G4" s="53"/>
      <c r="H4" s="57"/>
      <c r="I4" s="56"/>
      <c r="J4" s="56"/>
      <c r="K4" s="36" t="s">
        <v>65</v>
      </c>
      <c r="L4" s="84">
        <v>4</v>
      </c>
      <c r="M4" s="84"/>
      <c r="N4" s="63"/>
      <c r="O4" s="87" t="s">
        <v>252</v>
      </c>
      <c r="P4" s="89">
        <v>43697.96487268519</v>
      </c>
      <c r="Q4" s="87" t="s">
        <v>253</v>
      </c>
      <c r="R4" s="87"/>
      <c r="S4" s="87"/>
      <c r="T4" s="87" t="s">
        <v>257</v>
      </c>
      <c r="U4" s="91" t="s">
        <v>258</v>
      </c>
      <c r="V4" s="91" t="s">
        <v>258</v>
      </c>
      <c r="W4" s="89">
        <v>43697.96487268519</v>
      </c>
      <c r="X4" s="91" t="s">
        <v>261</v>
      </c>
      <c r="Y4" s="87"/>
      <c r="Z4" s="87"/>
      <c r="AA4" s="93" t="s">
        <v>303</v>
      </c>
      <c r="AB4" s="87"/>
      <c r="AC4" s="87" t="b">
        <v>0</v>
      </c>
      <c r="AD4" s="87">
        <v>0</v>
      </c>
      <c r="AE4" s="93" t="s">
        <v>344</v>
      </c>
      <c r="AF4" s="87" t="b">
        <v>0</v>
      </c>
      <c r="AG4" s="87" t="s">
        <v>345</v>
      </c>
      <c r="AH4" s="87"/>
      <c r="AI4" s="93" t="s">
        <v>344</v>
      </c>
      <c r="AJ4" s="87" t="b">
        <v>0</v>
      </c>
      <c r="AK4" s="87">
        <v>0</v>
      </c>
      <c r="AL4" s="93" t="s">
        <v>342</v>
      </c>
      <c r="AM4" s="87" t="s">
        <v>347</v>
      </c>
      <c r="AN4" s="87" t="b">
        <v>0</v>
      </c>
      <c r="AO4" s="93" t="s">
        <v>342</v>
      </c>
      <c r="AP4" s="87" t="s">
        <v>176</v>
      </c>
      <c r="AQ4" s="87">
        <v>0</v>
      </c>
      <c r="AR4" s="87">
        <v>0</v>
      </c>
      <c r="AS4" s="87"/>
      <c r="AT4" s="87"/>
      <c r="AU4" s="87"/>
      <c r="AV4" s="87"/>
      <c r="AW4" s="87"/>
      <c r="AX4" s="87"/>
      <c r="AY4" s="87"/>
      <c r="AZ4" s="87"/>
      <c r="BA4">
        <v>1</v>
      </c>
      <c r="BB4" s="86" t="str">
        <f>REPLACE(INDEX(GroupVertices[Group],MATCH(Edges[[#This Row],[Vertex 1]],GroupVertices[Vertex],0)),1,1,"")</f>
        <v>1</v>
      </c>
      <c r="BC4" s="86" t="str">
        <f>REPLACE(INDEX(GroupVertices[Group],MATCH(Edges[[#This Row],[Vertex 2]],GroupVertices[Vertex],0)),1,1,"")</f>
        <v>1</v>
      </c>
      <c r="BD4" s="51">
        <v>0</v>
      </c>
      <c r="BE4" s="52">
        <v>0</v>
      </c>
      <c r="BF4" s="51">
        <v>0</v>
      </c>
      <c r="BG4" s="52">
        <v>0</v>
      </c>
      <c r="BH4" s="51">
        <v>0</v>
      </c>
      <c r="BI4" s="52">
        <v>0</v>
      </c>
      <c r="BJ4" s="51">
        <v>8</v>
      </c>
      <c r="BK4" s="52">
        <v>100</v>
      </c>
      <c r="BL4" s="51">
        <v>8</v>
      </c>
    </row>
    <row r="5" spans="1:64" ht="45">
      <c r="A5" s="85" t="s">
        <v>214</v>
      </c>
      <c r="B5" s="85" t="s">
        <v>250</v>
      </c>
      <c r="C5" s="53" t="s">
        <v>825</v>
      </c>
      <c r="D5" s="54">
        <v>3</v>
      </c>
      <c r="E5" s="66" t="s">
        <v>132</v>
      </c>
      <c r="F5" s="55">
        <v>35</v>
      </c>
      <c r="G5" s="53"/>
      <c r="H5" s="57"/>
      <c r="I5" s="56"/>
      <c r="J5" s="56"/>
      <c r="K5" s="36" t="s">
        <v>65</v>
      </c>
      <c r="L5" s="84">
        <v>5</v>
      </c>
      <c r="M5" s="84"/>
      <c r="N5" s="63"/>
      <c r="O5" s="87" t="s">
        <v>252</v>
      </c>
      <c r="P5" s="89">
        <v>43697.96518518519</v>
      </c>
      <c r="Q5" s="87" t="s">
        <v>253</v>
      </c>
      <c r="R5" s="87"/>
      <c r="S5" s="87"/>
      <c r="T5" s="87" t="s">
        <v>257</v>
      </c>
      <c r="U5" s="91" t="s">
        <v>258</v>
      </c>
      <c r="V5" s="91" t="s">
        <v>258</v>
      </c>
      <c r="W5" s="89">
        <v>43697.96518518519</v>
      </c>
      <c r="X5" s="91" t="s">
        <v>262</v>
      </c>
      <c r="Y5" s="87"/>
      <c r="Z5" s="87"/>
      <c r="AA5" s="93" t="s">
        <v>304</v>
      </c>
      <c r="AB5" s="87"/>
      <c r="AC5" s="87" t="b">
        <v>0</v>
      </c>
      <c r="AD5" s="87">
        <v>0</v>
      </c>
      <c r="AE5" s="93" t="s">
        <v>344</v>
      </c>
      <c r="AF5" s="87" t="b">
        <v>0</v>
      </c>
      <c r="AG5" s="87" t="s">
        <v>345</v>
      </c>
      <c r="AH5" s="87"/>
      <c r="AI5" s="93" t="s">
        <v>344</v>
      </c>
      <c r="AJ5" s="87" t="b">
        <v>0</v>
      </c>
      <c r="AK5" s="87">
        <v>0</v>
      </c>
      <c r="AL5" s="93" t="s">
        <v>342</v>
      </c>
      <c r="AM5" s="87" t="s">
        <v>347</v>
      </c>
      <c r="AN5" s="87" t="b">
        <v>0</v>
      </c>
      <c r="AO5" s="93" t="s">
        <v>342</v>
      </c>
      <c r="AP5" s="87" t="s">
        <v>176</v>
      </c>
      <c r="AQ5" s="87">
        <v>0</v>
      </c>
      <c r="AR5" s="87">
        <v>0</v>
      </c>
      <c r="AS5" s="87"/>
      <c r="AT5" s="87"/>
      <c r="AU5" s="87"/>
      <c r="AV5" s="87"/>
      <c r="AW5" s="87"/>
      <c r="AX5" s="87"/>
      <c r="AY5" s="87"/>
      <c r="AZ5" s="87"/>
      <c r="BA5">
        <v>1</v>
      </c>
      <c r="BB5" s="86" t="str">
        <f>REPLACE(INDEX(GroupVertices[Group],MATCH(Edges[[#This Row],[Vertex 1]],GroupVertices[Vertex],0)),1,1,"")</f>
        <v>1</v>
      </c>
      <c r="BC5" s="86" t="str">
        <f>REPLACE(INDEX(GroupVertices[Group],MATCH(Edges[[#This Row],[Vertex 2]],GroupVertices[Vertex],0)),1,1,"")</f>
        <v>1</v>
      </c>
      <c r="BD5" s="51">
        <v>0</v>
      </c>
      <c r="BE5" s="52">
        <v>0</v>
      </c>
      <c r="BF5" s="51">
        <v>0</v>
      </c>
      <c r="BG5" s="52">
        <v>0</v>
      </c>
      <c r="BH5" s="51">
        <v>0</v>
      </c>
      <c r="BI5" s="52">
        <v>0</v>
      </c>
      <c r="BJ5" s="51">
        <v>8</v>
      </c>
      <c r="BK5" s="52">
        <v>100</v>
      </c>
      <c r="BL5" s="51">
        <v>8</v>
      </c>
    </row>
    <row r="6" spans="1:64" ht="45">
      <c r="A6" s="85" t="s">
        <v>215</v>
      </c>
      <c r="B6" s="85" t="s">
        <v>250</v>
      </c>
      <c r="C6" s="53" t="s">
        <v>825</v>
      </c>
      <c r="D6" s="54">
        <v>3</v>
      </c>
      <c r="E6" s="66" t="s">
        <v>132</v>
      </c>
      <c r="F6" s="55">
        <v>35</v>
      </c>
      <c r="G6" s="53"/>
      <c r="H6" s="57"/>
      <c r="I6" s="56"/>
      <c r="J6" s="56"/>
      <c r="K6" s="36" t="s">
        <v>65</v>
      </c>
      <c r="L6" s="84">
        <v>6</v>
      </c>
      <c r="M6" s="84"/>
      <c r="N6" s="63"/>
      <c r="O6" s="87" t="s">
        <v>252</v>
      </c>
      <c r="P6" s="89">
        <v>43697.965474537035</v>
      </c>
      <c r="Q6" s="87" t="s">
        <v>253</v>
      </c>
      <c r="R6" s="87"/>
      <c r="S6" s="87"/>
      <c r="T6" s="87" t="s">
        <v>257</v>
      </c>
      <c r="U6" s="91" t="s">
        <v>258</v>
      </c>
      <c r="V6" s="91" t="s">
        <v>258</v>
      </c>
      <c r="W6" s="89">
        <v>43697.965474537035</v>
      </c>
      <c r="X6" s="91" t="s">
        <v>263</v>
      </c>
      <c r="Y6" s="87"/>
      <c r="Z6" s="87"/>
      <c r="AA6" s="93" t="s">
        <v>305</v>
      </c>
      <c r="AB6" s="87"/>
      <c r="AC6" s="87" t="b">
        <v>0</v>
      </c>
      <c r="AD6" s="87">
        <v>0</v>
      </c>
      <c r="AE6" s="93" t="s">
        <v>344</v>
      </c>
      <c r="AF6" s="87" t="b">
        <v>0</v>
      </c>
      <c r="AG6" s="87" t="s">
        <v>345</v>
      </c>
      <c r="AH6" s="87"/>
      <c r="AI6" s="93" t="s">
        <v>344</v>
      </c>
      <c r="AJ6" s="87" t="b">
        <v>0</v>
      </c>
      <c r="AK6" s="87">
        <v>0</v>
      </c>
      <c r="AL6" s="93" t="s">
        <v>342</v>
      </c>
      <c r="AM6" s="87" t="s">
        <v>347</v>
      </c>
      <c r="AN6" s="87" t="b">
        <v>0</v>
      </c>
      <c r="AO6" s="93" t="s">
        <v>342</v>
      </c>
      <c r="AP6" s="87" t="s">
        <v>176</v>
      </c>
      <c r="AQ6" s="87">
        <v>0</v>
      </c>
      <c r="AR6" s="87">
        <v>0</v>
      </c>
      <c r="AS6" s="87"/>
      <c r="AT6" s="87"/>
      <c r="AU6" s="87"/>
      <c r="AV6" s="87"/>
      <c r="AW6" s="87"/>
      <c r="AX6" s="87"/>
      <c r="AY6" s="87"/>
      <c r="AZ6" s="87"/>
      <c r="BA6">
        <v>1</v>
      </c>
      <c r="BB6" s="86" t="str">
        <f>REPLACE(INDEX(GroupVertices[Group],MATCH(Edges[[#This Row],[Vertex 1]],GroupVertices[Vertex],0)),1,1,"")</f>
        <v>1</v>
      </c>
      <c r="BC6" s="86" t="str">
        <f>REPLACE(INDEX(GroupVertices[Group],MATCH(Edges[[#This Row],[Vertex 2]],GroupVertices[Vertex],0)),1,1,"")</f>
        <v>1</v>
      </c>
      <c r="BD6" s="51">
        <v>0</v>
      </c>
      <c r="BE6" s="52">
        <v>0</v>
      </c>
      <c r="BF6" s="51">
        <v>0</v>
      </c>
      <c r="BG6" s="52">
        <v>0</v>
      </c>
      <c r="BH6" s="51">
        <v>0</v>
      </c>
      <c r="BI6" s="52">
        <v>0</v>
      </c>
      <c r="BJ6" s="51">
        <v>8</v>
      </c>
      <c r="BK6" s="52">
        <v>100</v>
      </c>
      <c r="BL6" s="51">
        <v>8</v>
      </c>
    </row>
    <row r="7" spans="1:64" ht="45">
      <c r="A7" s="85" t="s">
        <v>216</v>
      </c>
      <c r="B7" s="85" t="s">
        <v>250</v>
      </c>
      <c r="C7" s="53" t="s">
        <v>825</v>
      </c>
      <c r="D7" s="54">
        <v>3</v>
      </c>
      <c r="E7" s="66" t="s">
        <v>132</v>
      </c>
      <c r="F7" s="55">
        <v>35</v>
      </c>
      <c r="G7" s="53"/>
      <c r="H7" s="57"/>
      <c r="I7" s="56"/>
      <c r="J7" s="56"/>
      <c r="K7" s="36" t="s">
        <v>65</v>
      </c>
      <c r="L7" s="84">
        <v>7</v>
      </c>
      <c r="M7" s="84"/>
      <c r="N7" s="63"/>
      <c r="O7" s="87" t="s">
        <v>252</v>
      </c>
      <c r="P7" s="89">
        <v>43697.96601851852</v>
      </c>
      <c r="Q7" s="87" t="s">
        <v>253</v>
      </c>
      <c r="R7" s="87"/>
      <c r="S7" s="87"/>
      <c r="T7" s="87" t="s">
        <v>257</v>
      </c>
      <c r="U7" s="91" t="s">
        <v>258</v>
      </c>
      <c r="V7" s="91" t="s">
        <v>258</v>
      </c>
      <c r="W7" s="89">
        <v>43697.96601851852</v>
      </c>
      <c r="X7" s="91" t="s">
        <v>264</v>
      </c>
      <c r="Y7" s="87"/>
      <c r="Z7" s="87"/>
      <c r="AA7" s="93" t="s">
        <v>306</v>
      </c>
      <c r="AB7" s="87"/>
      <c r="AC7" s="87" t="b">
        <v>0</v>
      </c>
      <c r="AD7" s="87">
        <v>0</v>
      </c>
      <c r="AE7" s="93" t="s">
        <v>344</v>
      </c>
      <c r="AF7" s="87" t="b">
        <v>0</v>
      </c>
      <c r="AG7" s="87" t="s">
        <v>345</v>
      </c>
      <c r="AH7" s="87"/>
      <c r="AI7" s="93" t="s">
        <v>344</v>
      </c>
      <c r="AJ7" s="87" t="b">
        <v>0</v>
      </c>
      <c r="AK7" s="87">
        <v>0</v>
      </c>
      <c r="AL7" s="93" t="s">
        <v>342</v>
      </c>
      <c r="AM7" s="87" t="s">
        <v>346</v>
      </c>
      <c r="AN7" s="87" t="b">
        <v>0</v>
      </c>
      <c r="AO7" s="93" t="s">
        <v>342</v>
      </c>
      <c r="AP7" s="87" t="s">
        <v>176</v>
      </c>
      <c r="AQ7" s="87">
        <v>0</v>
      </c>
      <c r="AR7" s="87">
        <v>0</v>
      </c>
      <c r="AS7" s="87"/>
      <c r="AT7" s="87"/>
      <c r="AU7" s="87"/>
      <c r="AV7" s="87"/>
      <c r="AW7" s="87"/>
      <c r="AX7" s="87"/>
      <c r="AY7" s="87"/>
      <c r="AZ7" s="87"/>
      <c r="BA7">
        <v>1</v>
      </c>
      <c r="BB7" s="86" t="str">
        <f>REPLACE(INDEX(GroupVertices[Group],MATCH(Edges[[#This Row],[Vertex 1]],GroupVertices[Vertex],0)),1,1,"")</f>
        <v>1</v>
      </c>
      <c r="BC7" s="86" t="str">
        <f>REPLACE(INDEX(GroupVertices[Group],MATCH(Edges[[#This Row],[Vertex 2]],GroupVertices[Vertex],0)),1,1,"")</f>
        <v>1</v>
      </c>
      <c r="BD7" s="51">
        <v>0</v>
      </c>
      <c r="BE7" s="52">
        <v>0</v>
      </c>
      <c r="BF7" s="51">
        <v>0</v>
      </c>
      <c r="BG7" s="52">
        <v>0</v>
      </c>
      <c r="BH7" s="51">
        <v>0</v>
      </c>
      <c r="BI7" s="52">
        <v>0</v>
      </c>
      <c r="BJ7" s="51">
        <v>8</v>
      </c>
      <c r="BK7" s="52">
        <v>100</v>
      </c>
      <c r="BL7" s="51">
        <v>8</v>
      </c>
    </row>
    <row r="8" spans="1:64" ht="45">
      <c r="A8" s="85" t="s">
        <v>217</v>
      </c>
      <c r="B8" s="85" t="s">
        <v>250</v>
      </c>
      <c r="C8" s="53" t="s">
        <v>825</v>
      </c>
      <c r="D8" s="54">
        <v>3</v>
      </c>
      <c r="E8" s="66" t="s">
        <v>132</v>
      </c>
      <c r="F8" s="55">
        <v>35</v>
      </c>
      <c r="G8" s="53"/>
      <c r="H8" s="57"/>
      <c r="I8" s="56"/>
      <c r="J8" s="56"/>
      <c r="K8" s="36" t="s">
        <v>65</v>
      </c>
      <c r="L8" s="84">
        <v>8</v>
      </c>
      <c r="M8" s="84"/>
      <c r="N8" s="63"/>
      <c r="O8" s="87" t="s">
        <v>252</v>
      </c>
      <c r="P8" s="89">
        <v>43697.96740740741</v>
      </c>
      <c r="Q8" s="87" t="s">
        <v>253</v>
      </c>
      <c r="R8" s="87"/>
      <c r="S8" s="87"/>
      <c r="T8" s="87" t="s">
        <v>257</v>
      </c>
      <c r="U8" s="91" t="s">
        <v>258</v>
      </c>
      <c r="V8" s="91" t="s">
        <v>258</v>
      </c>
      <c r="W8" s="89">
        <v>43697.96740740741</v>
      </c>
      <c r="X8" s="91" t="s">
        <v>265</v>
      </c>
      <c r="Y8" s="87"/>
      <c r="Z8" s="87"/>
      <c r="AA8" s="93" t="s">
        <v>307</v>
      </c>
      <c r="AB8" s="87"/>
      <c r="AC8" s="87" t="b">
        <v>0</v>
      </c>
      <c r="AD8" s="87">
        <v>0</v>
      </c>
      <c r="AE8" s="93" t="s">
        <v>344</v>
      </c>
      <c r="AF8" s="87" t="b">
        <v>0</v>
      </c>
      <c r="AG8" s="87" t="s">
        <v>345</v>
      </c>
      <c r="AH8" s="87"/>
      <c r="AI8" s="93" t="s">
        <v>344</v>
      </c>
      <c r="AJ8" s="87" t="b">
        <v>0</v>
      </c>
      <c r="AK8" s="87">
        <v>0</v>
      </c>
      <c r="AL8" s="93" t="s">
        <v>342</v>
      </c>
      <c r="AM8" s="87" t="s">
        <v>347</v>
      </c>
      <c r="AN8" s="87" t="b">
        <v>0</v>
      </c>
      <c r="AO8" s="93" t="s">
        <v>342</v>
      </c>
      <c r="AP8" s="87" t="s">
        <v>176</v>
      </c>
      <c r="AQ8" s="87">
        <v>0</v>
      </c>
      <c r="AR8" s="87">
        <v>0</v>
      </c>
      <c r="AS8" s="87"/>
      <c r="AT8" s="87"/>
      <c r="AU8" s="87"/>
      <c r="AV8" s="87"/>
      <c r="AW8" s="87"/>
      <c r="AX8" s="87"/>
      <c r="AY8" s="87"/>
      <c r="AZ8" s="87"/>
      <c r="BA8">
        <v>1</v>
      </c>
      <c r="BB8" s="86" t="str">
        <f>REPLACE(INDEX(GroupVertices[Group],MATCH(Edges[[#This Row],[Vertex 1]],GroupVertices[Vertex],0)),1,1,"")</f>
        <v>1</v>
      </c>
      <c r="BC8" s="86" t="str">
        <f>REPLACE(INDEX(GroupVertices[Group],MATCH(Edges[[#This Row],[Vertex 2]],GroupVertices[Vertex],0)),1,1,"")</f>
        <v>1</v>
      </c>
      <c r="BD8" s="51">
        <v>0</v>
      </c>
      <c r="BE8" s="52">
        <v>0</v>
      </c>
      <c r="BF8" s="51">
        <v>0</v>
      </c>
      <c r="BG8" s="52">
        <v>0</v>
      </c>
      <c r="BH8" s="51">
        <v>0</v>
      </c>
      <c r="BI8" s="52">
        <v>0</v>
      </c>
      <c r="BJ8" s="51">
        <v>8</v>
      </c>
      <c r="BK8" s="52">
        <v>100</v>
      </c>
      <c r="BL8" s="51">
        <v>8</v>
      </c>
    </row>
    <row r="9" spans="1:64" ht="45">
      <c r="A9" s="85" t="s">
        <v>218</v>
      </c>
      <c r="B9" s="85" t="s">
        <v>250</v>
      </c>
      <c r="C9" s="53" t="s">
        <v>825</v>
      </c>
      <c r="D9" s="54">
        <v>3</v>
      </c>
      <c r="E9" s="66" t="s">
        <v>132</v>
      </c>
      <c r="F9" s="55">
        <v>35</v>
      </c>
      <c r="G9" s="53"/>
      <c r="H9" s="57"/>
      <c r="I9" s="56"/>
      <c r="J9" s="56"/>
      <c r="K9" s="36" t="s">
        <v>65</v>
      </c>
      <c r="L9" s="84">
        <v>9</v>
      </c>
      <c r="M9" s="84"/>
      <c r="N9" s="63"/>
      <c r="O9" s="87" t="s">
        <v>252</v>
      </c>
      <c r="P9" s="89">
        <v>43697.97122685185</v>
      </c>
      <c r="Q9" s="87" t="s">
        <v>253</v>
      </c>
      <c r="R9" s="87"/>
      <c r="S9" s="87"/>
      <c r="T9" s="87" t="s">
        <v>257</v>
      </c>
      <c r="U9" s="91" t="s">
        <v>258</v>
      </c>
      <c r="V9" s="91" t="s">
        <v>258</v>
      </c>
      <c r="W9" s="89">
        <v>43697.97122685185</v>
      </c>
      <c r="X9" s="91" t="s">
        <v>266</v>
      </c>
      <c r="Y9" s="87"/>
      <c r="Z9" s="87"/>
      <c r="AA9" s="93" t="s">
        <v>308</v>
      </c>
      <c r="AB9" s="87"/>
      <c r="AC9" s="87" t="b">
        <v>0</v>
      </c>
      <c r="AD9" s="87">
        <v>0</v>
      </c>
      <c r="AE9" s="93" t="s">
        <v>344</v>
      </c>
      <c r="AF9" s="87" t="b">
        <v>0</v>
      </c>
      <c r="AG9" s="87" t="s">
        <v>345</v>
      </c>
      <c r="AH9" s="87"/>
      <c r="AI9" s="93" t="s">
        <v>344</v>
      </c>
      <c r="AJ9" s="87" t="b">
        <v>0</v>
      </c>
      <c r="AK9" s="87">
        <v>0</v>
      </c>
      <c r="AL9" s="93" t="s">
        <v>342</v>
      </c>
      <c r="AM9" s="87" t="s">
        <v>346</v>
      </c>
      <c r="AN9" s="87" t="b">
        <v>0</v>
      </c>
      <c r="AO9" s="93" t="s">
        <v>342</v>
      </c>
      <c r="AP9" s="87" t="s">
        <v>176</v>
      </c>
      <c r="AQ9" s="87">
        <v>0</v>
      </c>
      <c r="AR9" s="87">
        <v>0</v>
      </c>
      <c r="AS9" s="87"/>
      <c r="AT9" s="87"/>
      <c r="AU9" s="87"/>
      <c r="AV9" s="87"/>
      <c r="AW9" s="87"/>
      <c r="AX9" s="87"/>
      <c r="AY9" s="87"/>
      <c r="AZ9" s="87"/>
      <c r="BA9">
        <v>1</v>
      </c>
      <c r="BB9" s="86" t="str">
        <f>REPLACE(INDEX(GroupVertices[Group],MATCH(Edges[[#This Row],[Vertex 1]],GroupVertices[Vertex],0)),1,1,"")</f>
        <v>1</v>
      </c>
      <c r="BC9" s="86" t="str">
        <f>REPLACE(INDEX(GroupVertices[Group],MATCH(Edges[[#This Row],[Vertex 2]],GroupVertices[Vertex],0)),1,1,"")</f>
        <v>1</v>
      </c>
      <c r="BD9" s="51">
        <v>0</v>
      </c>
      <c r="BE9" s="52">
        <v>0</v>
      </c>
      <c r="BF9" s="51">
        <v>0</v>
      </c>
      <c r="BG9" s="52">
        <v>0</v>
      </c>
      <c r="BH9" s="51">
        <v>0</v>
      </c>
      <c r="BI9" s="52">
        <v>0</v>
      </c>
      <c r="BJ9" s="51">
        <v>8</v>
      </c>
      <c r="BK9" s="52">
        <v>100</v>
      </c>
      <c r="BL9" s="51">
        <v>8</v>
      </c>
    </row>
    <row r="10" spans="1:64" ht="45">
      <c r="A10" s="85" t="s">
        <v>219</v>
      </c>
      <c r="B10" s="85" t="s">
        <v>250</v>
      </c>
      <c r="C10" s="53" t="s">
        <v>825</v>
      </c>
      <c r="D10" s="54">
        <v>3</v>
      </c>
      <c r="E10" s="66" t="s">
        <v>132</v>
      </c>
      <c r="F10" s="55">
        <v>35</v>
      </c>
      <c r="G10" s="53"/>
      <c r="H10" s="57"/>
      <c r="I10" s="56"/>
      <c r="J10" s="56"/>
      <c r="K10" s="36" t="s">
        <v>65</v>
      </c>
      <c r="L10" s="84">
        <v>10</v>
      </c>
      <c r="M10" s="84"/>
      <c r="N10" s="63"/>
      <c r="O10" s="87" t="s">
        <v>252</v>
      </c>
      <c r="P10" s="89">
        <v>43697.97164351852</v>
      </c>
      <c r="Q10" s="87" t="s">
        <v>253</v>
      </c>
      <c r="R10" s="87"/>
      <c r="S10" s="87"/>
      <c r="T10" s="87" t="s">
        <v>257</v>
      </c>
      <c r="U10" s="91" t="s">
        <v>258</v>
      </c>
      <c r="V10" s="91" t="s">
        <v>258</v>
      </c>
      <c r="W10" s="89">
        <v>43697.97164351852</v>
      </c>
      <c r="X10" s="91" t="s">
        <v>267</v>
      </c>
      <c r="Y10" s="87"/>
      <c r="Z10" s="87"/>
      <c r="AA10" s="93" t="s">
        <v>309</v>
      </c>
      <c r="AB10" s="87"/>
      <c r="AC10" s="87" t="b">
        <v>0</v>
      </c>
      <c r="AD10" s="87">
        <v>0</v>
      </c>
      <c r="AE10" s="93" t="s">
        <v>344</v>
      </c>
      <c r="AF10" s="87" t="b">
        <v>0</v>
      </c>
      <c r="AG10" s="87" t="s">
        <v>345</v>
      </c>
      <c r="AH10" s="87"/>
      <c r="AI10" s="93" t="s">
        <v>344</v>
      </c>
      <c r="AJ10" s="87" t="b">
        <v>0</v>
      </c>
      <c r="AK10" s="87">
        <v>0</v>
      </c>
      <c r="AL10" s="93" t="s">
        <v>342</v>
      </c>
      <c r="AM10" s="87" t="s">
        <v>346</v>
      </c>
      <c r="AN10" s="87" t="b">
        <v>0</v>
      </c>
      <c r="AO10" s="93" t="s">
        <v>342</v>
      </c>
      <c r="AP10" s="87" t="s">
        <v>176</v>
      </c>
      <c r="AQ10" s="87">
        <v>0</v>
      </c>
      <c r="AR10" s="87">
        <v>0</v>
      </c>
      <c r="AS10" s="87"/>
      <c r="AT10" s="87"/>
      <c r="AU10" s="87"/>
      <c r="AV10" s="87"/>
      <c r="AW10" s="87"/>
      <c r="AX10" s="87"/>
      <c r="AY10" s="87"/>
      <c r="AZ10" s="87"/>
      <c r="BA10">
        <v>1</v>
      </c>
      <c r="BB10" s="86" t="str">
        <f>REPLACE(INDEX(GroupVertices[Group],MATCH(Edges[[#This Row],[Vertex 1]],GroupVertices[Vertex],0)),1,1,"")</f>
        <v>1</v>
      </c>
      <c r="BC10" s="86" t="str">
        <f>REPLACE(INDEX(GroupVertices[Group],MATCH(Edges[[#This Row],[Vertex 2]],GroupVertices[Vertex],0)),1,1,"")</f>
        <v>1</v>
      </c>
      <c r="BD10" s="51">
        <v>0</v>
      </c>
      <c r="BE10" s="52">
        <v>0</v>
      </c>
      <c r="BF10" s="51">
        <v>0</v>
      </c>
      <c r="BG10" s="52">
        <v>0</v>
      </c>
      <c r="BH10" s="51">
        <v>0</v>
      </c>
      <c r="BI10" s="52">
        <v>0</v>
      </c>
      <c r="BJ10" s="51">
        <v>8</v>
      </c>
      <c r="BK10" s="52">
        <v>100</v>
      </c>
      <c r="BL10" s="51">
        <v>8</v>
      </c>
    </row>
    <row r="11" spans="1:64" ht="45">
      <c r="A11" s="85" t="s">
        <v>220</v>
      </c>
      <c r="B11" s="85" t="s">
        <v>250</v>
      </c>
      <c r="C11" s="53" t="s">
        <v>825</v>
      </c>
      <c r="D11" s="54">
        <v>3</v>
      </c>
      <c r="E11" s="66" t="s">
        <v>132</v>
      </c>
      <c r="F11" s="55">
        <v>35</v>
      </c>
      <c r="G11" s="53"/>
      <c r="H11" s="57"/>
      <c r="I11" s="56"/>
      <c r="J11" s="56"/>
      <c r="K11" s="36" t="s">
        <v>65</v>
      </c>
      <c r="L11" s="84">
        <v>11</v>
      </c>
      <c r="M11" s="84"/>
      <c r="N11" s="63"/>
      <c r="O11" s="87" t="s">
        <v>252</v>
      </c>
      <c r="P11" s="89">
        <v>43697.97518518518</v>
      </c>
      <c r="Q11" s="87" t="s">
        <v>253</v>
      </c>
      <c r="R11" s="87"/>
      <c r="S11" s="87"/>
      <c r="T11" s="87" t="s">
        <v>257</v>
      </c>
      <c r="U11" s="91" t="s">
        <v>258</v>
      </c>
      <c r="V11" s="91" t="s">
        <v>258</v>
      </c>
      <c r="W11" s="89">
        <v>43697.97518518518</v>
      </c>
      <c r="X11" s="91" t="s">
        <v>268</v>
      </c>
      <c r="Y11" s="87"/>
      <c r="Z11" s="87"/>
      <c r="AA11" s="93" t="s">
        <v>310</v>
      </c>
      <c r="AB11" s="87"/>
      <c r="AC11" s="87" t="b">
        <v>0</v>
      </c>
      <c r="AD11" s="87">
        <v>0</v>
      </c>
      <c r="AE11" s="93" t="s">
        <v>344</v>
      </c>
      <c r="AF11" s="87" t="b">
        <v>0</v>
      </c>
      <c r="AG11" s="87" t="s">
        <v>345</v>
      </c>
      <c r="AH11" s="87"/>
      <c r="AI11" s="93" t="s">
        <v>344</v>
      </c>
      <c r="AJ11" s="87" t="b">
        <v>0</v>
      </c>
      <c r="AK11" s="87">
        <v>0</v>
      </c>
      <c r="AL11" s="93" t="s">
        <v>342</v>
      </c>
      <c r="AM11" s="87" t="s">
        <v>347</v>
      </c>
      <c r="AN11" s="87" t="b">
        <v>0</v>
      </c>
      <c r="AO11" s="93" t="s">
        <v>342</v>
      </c>
      <c r="AP11" s="87" t="s">
        <v>176</v>
      </c>
      <c r="AQ11" s="87">
        <v>0</v>
      </c>
      <c r="AR11" s="87">
        <v>0</v>
      </c>
      <c r="AS11" s="87"/>
      <c r="AT11" s="87"/>
      <c r="AU11" s="87"/>
      <c r="AV11" s="87"/>
      <c r="AW11" s="87"/>
      <c r="AX11" s="87"/>
      <c r="AY11" s="87"/>
      <c r="AZ11" s="87"/>
      <c r="BA11">
        <v>1</v>
      </c>
      <c r="BB11" s="86" t="str">
        <f>REPLACE(INDEX(GroupVertices[Group],MATCH(Edges[[#This Row],[Vertex 1]],GroupVertices[Vertex],0)),1,1,"")</f>
        <v>1</v>
      </c>
      <c r="BC11" s="86" t="str">
        <f>REPLACE(INDEX(GroupVertices[Group],MATCH(Edges[[#This Row],[Vertex 2]],GroupVertices[Vertex],0)),1,1,"")</f>
        <v>1</v>
      </c>
      <c r="BD11" s="51">
        <v>0</v>
      </c>
      <c r="BE11" s="52">
        <v>0</v>
      </c>
      <c r="BF11" s="51">
        <v>0</v>
      </c>
      <c r="BG11" s="52">
        <v>0</v>
      </c>
      <c r="BH11" s="51">
        <v>0</v>
      </c>
      <c r="BI11" s="52">
        <v>0</v>
      </c>
      <c r="BJ11" s="51">
        <v>8</v>
      </c>
      <c r="BK11" s="52">
        <v>100</v>
      </c>
      <c r="BL11" s="51">
        <v>8</v>
      </c>
    </row>
    <row r="12" spans="1:64" ht="45">
      <c r="A12" s="85" t="s">
        <v>221</v>
      </c>
      <c r="B12" s="85" t="s">
        <v>250</v>
      </c>
      <c r="C12" s="53" t="s">
        <v>825</v>
      </c>
      <c r="D12" s="54">
        <v>3</v>
      </c>
      <c r="E12" s="66" t="s">
        <v>132</v>
      </c>
      <c r="F12" s="55">
        <v>35</v>
      </c>
      <c r="G12" s="53"/>
      <c r="H12" s="57"/>
      <c r="I12" s="56"/>
      <c r="J12" s="56"/>
      <c r="K12" s="36" t="s">
        <v>65</v>
      </c>
      <c r="L12" s="84">
        <v>12</v>
      </c>
      <c r="M12" s="84"/>
      <c r="N12" s="63"/>
      <c r="O12" s="87" t="s">
        <v>252</v>
      </c>
      <c r="P12" s="89">
        <v>43697.9844212963</v>
      </c>
      <c r="Q12" s="87" t="s">
        <v>253</v>
      </c>
      <c r="R12" s="87"/>
      <c r="S12" s="87"/>
      <c r="T12" s="87" t="s">
        <v>257</v>
      </c>
      <c r="U12" s="91" t="s">
        <v>258</v>
      </c>
      <c r="V12" s="91" t="s">
        <v>258</v>
      </c>
      <c r="W12" s="89">
        <v>43697.9844212963</v>
      </c>
      <c r="X12" s="91" t="s">
        <v>269</v>
      </c>
      <c r="Y12" s="87"/>
      <c r="Z12" s="87"/>
      <c r="AA12" s="93" t="s">
        <v>311</v>
      </c>
      <c r="AB12" s="87"/>
      <c r="AC12" s="87" t="b">
        <v>0</v>
      </c>
      <c r="AD12" s="87">
        <v>0</v>
      </c>
      <c r="AE12" s="93" t="s">
        <v>344</v>
      </c>
      <c r="AF12" s="87" t="b">
        <v>0</v>
      </c>
      <c r="AG12" s="87" t="s">
        <v>345</v>
      </c>
      <c r="AH12" s="87"/>
      <c r="AI12" s="93" t="s">
        <v>344</v>
      </c>
      <c r="AJ12" s="87" t="b">
        <v>0</v>
      </c>
      <c r="AK12" s="87">
        <v>0</v>
      </c>
      <c r="AL12" s="93" t="s">
        <v>342</v>
      </c>
      <c r="AM12" s="87" t="s">
        <v>347</v>
      </c>
      <c r="AN12" s="87" t="b">
        <v>0</v>
      </c>
      <c r="AO12" s="93" t="s">
        <v>342</v>
      </c>
      <c r="AP12" s="87" t="s">
        <v>176</v>
      </c>
      <c r="AQ12" s="87">
        <v>0</v>
      </c>
      <c r="AR12" s="87">
        <v>0</v>
      </c>
      <c r="AS12" s="87"/>
      <c r="AT12" s="87"/>
      <c r="AU12" s="87"/>
      <c r="AV12" s="87"/>
      <c r="AW12" s="87"/>
      <c r="AX12" s="87"/>
      <c r="AY12" s="87"/>
      <c r="AZ12" s="87"/>
      <c r="BA12">
        <v>1</v>
      </c>
      <c r="BB12" s="86" t="str">
        <f>REPLACE(INDEX(GroupVertices[Group],MATCH(Edges[[#This Row],[Vertex 1]],GroupVertices[Vertex],0)),1,1,"")</f>
        <v>1</v>
      </c>
      <c r="BC12" s="86" t="str">
        <f>REPLACE(INDEX(GroupVertices[Group],MATCH(Edges[[#This Row],[Vertex 2]],GroupVertices[Vertex],0)),1,1,"")</f>
        <v>1</v>
      </c>
      <c r="BD12" s="51">
        <v>0</v>
      </c>
      <c r="BE12" s="52">
        <v>0</v>
      </c>
      <c r="BF12" s="51">
        <v>0</v>
      </c>
      <c r="BG12" s="52">
        <v>0</v>
      </c>
      <c r="BH12" s="51">
        <v>0</v>
      </c>
      <c r="BI12" s="52">
        <v>0</v>
      </c>
      <c r="BJ12" s="51">
        <v>8</v>
      </c>
      <c r="BK12" s="52">
        <v>100</v>
      </c>
      <c r="BL12" s="51">
        <v>8</v>
      </c>
    </row>
    <row r="13" spans="1:64" ht="45">
      <c r="A13" s="85" t="s">
        <v>222</v>
      </c>
      <c r="B13" s="85" t="s">
        <v>250</v>
      </c>
      <c r="C13" s="53" t="s">
        <v>825</v>
      </c>
      <c r="D13" s="54">
        <v>3</v>
      </c>
      <c r="E13" s="66" t="s">
        <v>132</v>
      </c>
      <c r="F13" s="55">
        <v>35</v>
      </c>
      <c r="G13" s="53"/>
      <c r="H13" s="57"/>
      <c r="I13" s="56"/>
      <c r="J13" s="56"/>
      <c r="K13" s="36" t="s">
        <v>65</v>
      </c>
      <c r="L13" s="84">
        <v>13</v>
      </c>
      <c r="M13" s="84"/>
      <c r="N13" s="63"/>
      <c r="O13" s="87" t="s">
        <v>252</v>
      </c>
      <c r="P13" s="89">
        <v>43697.992800925924</v>
      </c>
      <c r="Q13" s="87" t="s">
        <v>253</v>
      </c>
      <c r="R13" s="87"/>
      <c r="S13" s="87"/>
      <c r="T13" s="87" t="s">
        <v>257</v>
      </c>
      <c r="U13" s="91" t="s">
        <v>258</v>
      </c>
      <c r="V13" s="91" t="s">
        <v>258</v>
      </c>
      <c r="W13" s="89">
        <v>43697.992800925924</v>
      </c>
      <c r="X13" s="91" t="s">
        <v>270</v>
      </c>
      <c r="Y13" s="87"/>
      <c r="Z13" s="87"/>
      <c r="AA13" s="93" t="s">
        <v>312</v>
      </c>
      <c r="AB13" s="87"/>
      <c r="AC13" s="87" t="b">
        <v>0</v>
      </c>
      <c r="AD13" s="87">
        <v>0</v>
      </c>
      <c r="AE13" s="93" t="s">
        <v>344</v>
      </c>
      <c r="AF13" s="87" t="b">
        <v>0</v>
      </c>
      <c r="AG13" s="87" t="s">
        <v>345</v>
      </c>
      <c r="AH13" s="87"/>
      <c r="AI13" s="93" t="s">
        <v>344</v>
      </c>
      <c r="AJ13" s="87" t="b">
        <v>0</v>
      </c>
      <c r="AK13" s="87">
        <v>0</v>
      </c>
      <c r="AL13" s="93" t="s">
        <v>342</v>
      </c>
      <c r="AM13" s="87" t="s">
        <v>346</v>
      </c>
      <c r="AN13" s="87" t="b">
        <v>0</v>
      </c>
      <c r="AO13" s="93" t="s">
        <v>342</v>
      </c>
      <c r="AP13" s="87" t="s">
        <v>176</v>
      </c>
      <c r="AQ13" s="87">
        <v>0</v>
      </c>
      <c r="AR13" s="87">
        <v>0</v>
      </c>
      <c r="AS13" s="87"/>
      <c r="AT13" s="87"/>
      <c r="AU13" s="87"/>
      <c r="AV13" s="87"/>
      <c r="AW13" s="87"/>
      <c r="AX13" s="87"/>
      <c r="AY13" s="87"/>
      <c r="AZ13" s="87"/>
      <c r="BA13">
        <v>1</v>
      </c>
      <c r="BB13" s="86" t="str">
        <f>REPLACE(INDEX(GroupVertices[Group],MATCH(Edges[[#This Row],[Vertex 1]],GroupVertices[Vertex],0)),1,1,"")</f>
        <v>1</v>
      </c>
      <c r="BC13" s="86" t="str">
        <f>REPLACE(INDEX(GroupVertices[Group],MATCH(Edges[[#This Row],[Vertex 2]],GroupVertices[Vertex],0)),1,1,"")</f>
        <v>1</v>
      </c>
      <c r="BD13" s="51">
        <v>0</v>
      </c>
      <c r="BE13" s="52">
        <v>0</v>
      </c>
      <c r="BF13" s="51">
        <v>0</v>
      </c>
      <c r="BG13" s="52">
        <v>0</v>
      </c>
      <c r="BH13" s="51">
        <v>0</v>
      </c>
      <c r="BI13" s="52">
        <v>0</v>
      </c>
      <c r="BJ13" s="51">
        <v>8</v>
      </c>
      <c r="BK13" s="52">
        <v>100</v>
      </c>
      <c r="BL13" s="51">
        <v>8</v>
      </c>
    </row>
    <row r="14" spans="1:64" ht="45">
      <c r="A14" s="85" t="s">
        <v>223</v>
      </c>
      <c r="B14" s="85" t="s">
        <v>250</v>
      </c>
      <c r="C14" s="53" t="s">
        <v>825</v>
      </c>
      <c r="D14" s="54">
        <v>3</v>
      </c>
      <c r="E14" s="66" t="s">
        <v>132</v>
      </c>
      <c r="F14" s="55">
        <v>35</v>
      </c>
      <c r="G14" s="53"/>
      <c r="H14" s="57"/>
      <c r="I14" s="56"/>
      <c r="J14" s="56"/>
      <c r="K14" s="36" t="s">
        <v>65</v>
      </c>
      <c r="L14" s="84">
        <v>14</v>
      </c>
      <c r="M14" s="84"/>
      <c r="N14" s="63"/>
      <c r="O14" s="87" t="s">
        <v>252</v>
      </c>
      <c r="P14" s="89">
        <v>43697.99729166667</v>
      </c>
      <c r="Q14" s="87" t="s">
        <v>253</v>
      </c>
      <c r="R14" s="87"/>
      <c r="S14" s="87"/>
      <c r="T14" s="87" t="s">
        <v>257</v>
      </c>
      <c r="U14" s="91" t="s">
        <v>258</v>
      </c>
      <c r="V14" s="91" t="s">
        <v>258</v>
      </c>
      <c r="W14" s="89">
        <v>43697.99729166667</v>
      </c>
      <c r="X14" s="91" t="s">
        <v>271</v>
      </c>
      <c r="Y14" s="87"/>
      <c r="Z14" s="87"/>
      <c r="AA14" s="93" t="s">
        <v>313</v>
      </c>
      <c r="AB14" s="87"/>
      <c r="AC14" s="87" t="b">
        <v>0</v>
      </c>
      <c r="AD14" s="87">
        <v>0</v>
      </c>
      <c r="AE14" s="93" t="s">
        <v>344</v>
      </c>
      <c r="AF14" s="87" t="b">
        <v>0</v>
      </c>
      <c r="AG14" s="87" t="s">
        <v>345</v>
      </c>
      <c r="AH14" s="87"/>
      <c r="AI14" s="93" t="s">
        <v>344</v>
      </c>
      <c r="AJ14" s="87" t="b">
        <v>0</v>
      </c>
      <c r="AK14" s="87">
        <v>0</v>
      </c>
      <c r="AL14" s="93" t="s">
        <v>342</v>
      </c>
      <c r="AM14" s="87" t="s">
        <v>346</v>
      </c>
      <c r="AN14" s="87" t="b">
        <v>0</v>
      </c>
      <c r="AO14" s="93" t="s">
        <v>342</v>
      </c>
      <c r="AP14" s="87" t="s">
        <v>176</v>
      </c>
      <c r="AQ14" s="87">
        <v>0</v>
      </c>
      <c r="AR14" s="87">
        <v>0</v>
      </c>
      <c r="AS14" s="87"/>
      <c r="AT14" s="87"/>
      <c r="AU14" s="87"/>
      <c r="AV14" s="87"/>
      <c r="AW14" s="87"/>
      <c r="AX14" s="87"/>
      <c r="AY14" s="87"/>
      <c r="AZ14" s="87"/>
      <c r="BA14">
        <v>1</v>
      </c>
      <c r="BB14" s="86" t="str">
        <f>REPLACE(INDEX(GroupVertices[Group],MATCH(Edges[[#This Row],[Vertex 1]],GroupVertices[Vertex],0)),1,1,"")</f>
        <v>1</v>
      </c>
      <c r="BC14" s="86" t="str">
        <f>REPLACE(INDEX(GroupVertices[Group],MATCH(Edges[[#This Row],[Vertex 2]],GroupVertices[Vertex],0)),1,1,"")</f>
        <v>1</v>
      </c>
      <c r="BD14" s="51">
        <v>0</v>
      </c>
      <c r="BE14" s="52">
        <v>0</v>
      </c>
      <c r="BF14" s="51">
        <v>0</v>
      </c>
      <c r="BG14" s="52">
        <v>0</v>
      </c>
      <c r="BH14" s="51">
        <v>0</v>
      </c>
      <c r="BI14" s="52">
        <v>0</v>
      </c>
      <c r="BJ14" s="51">
        <v>8</v>
      </c>
      <c r="BK14" s="52">
        <v>100</v>
      </c>
      <c r="BL14" s="51">
        <v>8</v>
      </c>
    </row>
    <row r="15" spans="1:64" ht="45">
      <c r="A15" s="85" t="s">
        <v>224</v>
      </c>
      <c r="B15" s="85" t="s">
        <v>250</v>
      </c>
      <c r="C15" s="53" t="s">
        <v>825</v>
      </c>
      <c r="D15" s="54">
        <v>3</v>
      </c>
      <c r="E15" s="66" t="s">
        <v>132</v>
      </c>
      <c r="F15" s="55">
        <v>35</v>
      </c>
      <c r="G15" s="53"/>
      <c r="H15" s="57"/>
      <c r="I15" s="56"/>
      <c r="J15" s="56"/>
      <c r="K15" s="36" t="s">
        <v>65</v>
      </c>
      <c r="L15" s="84">
        <v>15</v>
      </c>
      <c r="M15" s="84"/>
      <c r="N15" s="63"/>
      <c r="O15" s="87" t="s">
        <v>252</v>
      </c>
      <c r="P15" s="89">
        <v>43697.99901620371</v>
      </c>
      <c r="Q15" s="87" t="s">
        <v>253</v>
      </c>
      <c r="R15" s="87"/>
      <c r="S15" s="87"/>
      <c r="T15" s="87" t="s">
        <v>257</v>
      </c>
      <c r="U15" s="91" t="s">
        <v>258</v>
      </c>
      <c r="V15" s="91" t="s">
        <v>258</v>
      </c>
      <c r="W15" s="89">
        <v>43697.99901620371</v>
      </c>
      <c r="X15" s="91" t="s">
        <v>272</v>
      </c>
      <c r="Y15" s="87"/>
      <c r="Z15" s="87"/>
      <c r="AA15" s="93" t="s">
        <v>314</v>
      </c>
      <c r="AB15" s="87"/>
      <c r="AC15" s="87" t="b">
        <v>0</v>
      </c>
      <c r="AD15" s="87">
        <v>0</v>
      </c>
      <c r="AE15" s="93" t="s">
        <v>344</v>
      </c>
      <c r="AF15" s="87" t="b">
        <v>0</v>
      </c>
      <c r="AG15" s="87" t="s">
        <v>345</v>
      </c>
      <c r="AH15" s="87"/>
      <c r="AI15" s="93" t="s">
        <v>344</v>
      </c>
      <c r="AJ15" s="87" t="b">
        <v>0</v>
      </c>
      <c r="AK15" s="87">
        <v>0</v>
      </c>
      <c r="AL15" s="93" t="s">
        <v>342</v>
      </c>
      <c r="AM15" s="87" t="s">
        <v>346</v>
      </c>
      <c r="AN15" s="87" t="b">
        <v>0</v>
      </c>
      <c r="AO15" s="93" t="s">
        <v>342</v>
      </c>
      <c r="AP15" s="87" t="s">
        <v>176</v>
      </c>
      <c r="AQ15" s="87">
        <v>0</v>
      </c>
      <c r="AR15" s="87">
        <v>0</v>
      </c>
      <c r="AS15" s="87"/>
      <c r="AT15" s="87"/>
      <c r="AU15" s="87"/>
      <c r="AV15" s="87"/>
      <c r="AW15" s="87"/>
      <c r="AX15" s="87"/>
      <c r="AY15" s="87"/>
      <c r="AZ15" s="87"/>
      <c r="BA15">
        <v>1</v>
      </c>
      <c r="BB15" s="86" t="str">
        <f>REPLACE(INDEX(GroupVertices[Group],MATCH(Edges[[#This Row],[Vertex 1]],GroupVertices[Vertex],0)),1,1,"")</f>
        <v>1</v>
      </c>
      <c r="BC15" s="86" t="str">
        <f>REPLACE(INDEX(GroupVertices[Group],MATCH(Edges[[#This Row],[Vertex 2]],GroupVertices[Vertex],0)),1,1,"")</f>
        <v>1</v>
      </c>
      <c r="BD15" s="51">
        <v>0</v>
      </c>
      <c r="BE15" s="52">
        <v>0</v>
      </c>
      <c r="BF15" s="51">
        <v>0</v>
      </c>
      <c r="BG15" s="52">
        <v>0</v>
      </c>
      <c r="BH15" s="51">
        <v>0</v>
      </c>
      <c r="BI15" s="52">
        <v>0</v>
      </c>
      <c r="BJ15" s="51">
        <v>8</v>
      </c>
      <c r="BK15" s="52">
        <v>100</v>
      </c>
      <c r="BL15" s="51">
        <v>8</v>
      </c>
    </row>
    <row r="16" spans="1:64" ht="45">
      <c r="A16" s="85" t="s">
        <v>225</v>
      </c>
      <c r="B16" s="85" t="s">
        <v>250</v>
      </c>
      <c r="C16" s="53" t="s">
        <v>825</v>
      </c>
      <c r="D16" s="54">
        <v>3</v>
      </c>
      <c r="E16" s="66" t="s">
        <v>132</v>
      </c>
      <c r="F16" s="55">
        <v>35</v>
      </c>
      <c r="G16" s="53"/>
      <c r="H16" s="57"/>
      <c r="I16" s="56"/>
      <c r="J16" s="56"/>
      <c r="K16" s="36" t="s">
        <v>65</v>
      </c>
      <c r="L16" s="84">
        <v>16</v>
      </c>
      <c r="M16" s="84"/>
      <c r="N16" s="63"/>
      <c r="O16" s="87" t="s">
        <v>252</v>
      </c>
      <c r="P16" s="89">
        <v>43698.02206018518</v>
      </c>
      <c r="Q16" s="87" t="s">
        <v>253</v>
      </c>
      <c r="R16" s="87"/>
      <c r="S16" s="87"/>
      <c r="T16" s="87" t="s">
        <v>257</v>
      </c>
      <c r="U16" s="91" t="s">
        <v>258</v>
      </c>
      <c r="V16" s="91" t="s">
        <v>258</v>
      </c>
      <c r="W16" s="89">
        <v>43698.02206018518</v>
      </c>
      <c r="X16" s="91" t="s">
        <v>273</v>
      </c>
      <c r="Y16" s="87"/>
      <c r="Z16" s="87"/>
      <c r="AA16" s="93" t="s">
        <v>315</v>
      </c>
      <c r="AB16" s="87"/>
      <c r="AC16" s="87" t="b">
        <v>0</v>
      </c>
      <c r="AD16" s="87">
        <v>0</v>
      </c>
      <c r="AE16" s="93" t="s">
        <v>344</v>
      </c>
      <c r="AF16" s="87" t="b">
        <v>0</v>
      </c>
      <c r="AG16" s="87" t="s">
        <v>345</v>
      </c>
      <c r="AH16" s="87"/>
      <c r="AI16" s="93" t="s">
        <v>344</v>
      </c>
      <c r="AJ16" s="87" t="b">
        <v>0</v>
      </c>
      <c r="AK16" s="87">
        <v>0</v>
      </c>
      <c r="AL16" s="93" t="s">
        <v>342</v>
      </c>
      <c r="AM16" s="87" t="s">
        <v>347</v>
      </c>
      <c r="AN16" s="87" t="b">
        <v>0</v>
      </c>
      <c r="AO16" s="93" t="s">
        <v>342</v>
      </c>
      <c r="AP16" s="87" t="s">
        <v>176</v>
      </c>
      <c r="AQ16" s="87">
        <v>0</v>
      </c>
      <c r="AR16" s="87">
        <v>0</v>
      </c>
      <c r="AS16" s="87"/>
      <c r="AT16" s="87"/>
      <c r="AU16" s="87"/>
      <c r="AV16" s="87"/>
      <c r="AW16" s="87"/>
      <c r="AX16" s="87"/>
      <c r="AY16" s="87"/>
      <c r="AZ16" s="87"/>
      <c r="BA16">
        <v>1</v>
      </c>
      <c r="BB16" s="86" t="str">
        <f>REPLACE(INDEX(GroupVertices[Group],MATCH(Edges[[#This Row],[Vertex 1]],GroupVertices[Vertex],0)),1,1,"")</f>
        <v>1</v>
      </c>
      <c r="BC16" s="86" t="str">
        <f>REPLACE(INDEX(GroupVertices[Group],MATCH(Edges[[#This Row],[Vertex 2]],GroupVertices[Vertex],0)),1,1,"")</f>
        <v>1</v>
      </c>
      <c r="BD16" s="51">
        <v>0</v>
      </c>
      <c r="BE16" s="52">
        <v>0</v>
      </c>
      <c r="BF16" s="51">
        <v>0</v>
      </c>
      <c r="BG16" s="52">
        <v>0</v>
      </c>
      <c r="BH16" s="51">
        <v>0</v>
      </c>
      <c r="BI16" s="52">
        <v>0</v>
      </c>
      <c r="BJ16" s="51">
        <v>8</v>
      </c>
      <c r="BK16" s="52">
        <v>100</v>
      </c>
      <c r="BL16" s="51">
        <v>8</v>
      </c>
    </row>
    <row r="17" spans="1:64" ht="45">
      <c r="A17" s="85" t="s">
        <v>226</v>
      </c>
      <c r="B17" s="85" t="s">
        <v>250</v>
      </c>
      <c r="C17" s="53" t="s">
        <v>825</v>
      </c>
      <c r="D17" s="54">
        <v>3</v>
      </c>
      <c r="E17" s="66" t="s">
        <v>132</v>
      </c>
      <c r="F17" s="55">
        <v>35</v>
      </c>
      <c r="G17" s="53"/>
      <c r="H17" s="57"/>
      <c r="I17" s="56"/>
      <c r="J17" s="56"/>
      <c r="K17" s="36" t="s">
        <v>65</v>
      </c>
      <c r="L17" s="84">
        <v>17</v>
      </c>
      <c r="M17" s="84"/>
      <c r="N17" s="63"/>
      <c r="O17" s="87" t="s">
        <v>252</v>
      </c>
      <c r="P17" s="89">
        <v>43698.03600694444</v>
      </c>
      <c r="Q17" s="87" t="s">
        <v>253</v>
      </c>
      <c r="R17" s="87"/>
      <c r="S17" s="87"/>
      <c r="T17" s="87" t="s">
        <v>257</v>
      </c>
      <c r="U17" s="91" t="s">
        <v>258</v>
      </c>
      <c r="V17" s="91" t="s">
        <v>258</v>
      </c>
      <c r="W17" s="89">
        <v>43698.03600694444</v>
      </c>
      <c r="X17" s="91" t="s">
        <v>274</v>
      </c>
      <c r="Y17" s="87"/>
      <c r="Z17" s="87"/>
      <c r="AA17" s="93" t="s">
        <v>316</v>
      </c>
      <c r="AB17" s="87"/>
      <c r="AC17" s="87" t="b">
        <v>0</v>
      </c>
      <c r="AD17" s="87">
        <v>0</v>
      </c>
      <c r="AE17" s="93" t="s">
        <v>344</v>
      </c>
      <c r="AF17" s="87" t="b">
        <v>0</v>
      </c>
      <c r="AG17" s="87" t="s">
        <v>345</v>
      </c>
      <c r="AH17" s="87"/>
      <c r="AI17" s="93" t="s">
        <v>344</v>
      </c>
      <c r="AJ17" s="87" t="b">
        <v>0</v>
      </c>
      <c r="AK17" s="87">
        <v>0</v>
      </c>
      <c r="AL17" s="93" t="s">
        <v>342</v>
      </c>
      <c r="AM17" s="87" t="s">
        <v>346</v>
      </c>
      <c r="AN17" s="87" t="b">
        <v>0</v>
      </c>
      <c r="AO17" s="93" t="s">
        <v>342</v>
      </c>
      <c r="AP17" s="87" t="s">
        <v>176</v>
      </c>
      <c r="AQ17" s="87">
        <v>0</v>
      </c>
      <c r="AR17" s="87">
        <v>0</v>
      </c>
      <c r="AS17" s="87"/>
      <c r="AT17" s="87"/>
      <c r="AU17" s="87"/>
      <c r="AV17" s="87"/>
      <c r="AW17" s="87"/>
      <c r="AX17" s="87"/>
      <c r="AY17" s="87"/>
      <c r="AZ17" s="87"/>
      <c r="BA17">
        <v>1</v>
      </c>
      <c r="BB17" s="86" t="str">
        <f>REPLACE(INDEX(GroupVertices[Group],MATCH(Edges[[#This Row],[Vertex 1]],GroupVertices[Vertex],0)),1,1,"")</f>
        <v>1</v>
      </c>
      <c r="BC17" s="86" t="str">
        <f>REPLACE(INDEX(GroupVertices[Group],MATCH(Edges[[#This Row],[Vertex 2]],GroupVertices[Vertex],0)),1,1,"")</f>
        <v>1</v>
      </c>
      <c r="BD17" s="51">
        <v>0</v>
      </c>
      <c r="BE17" s="52">
        <v>0</v>
      </c>
      <c r="BF17" s="51">
        <v>0</v>
      </c>
      <c r="BG17" s="52">
        <v>0</v>
      </c>
      <c r="BH17" s="51">
        <v>0</v>
      </c>
      <c r="BI17" s="52">
        <v>0</v>
      </c>
      <c r="BJ17" s="51">
        <v>8</v>
      </c>
      <c r="BK17" s="52">
        <v>100</v>
      </c>
      <c r="BL17" s="51">
        <v>8</v>
      </c>
    </row>
    <row r="18" spans="1:64" ht="45">
      <c r="A18" s="85" t="s">
        <v>227</v>
      </c>
      <c r="B18" s="85" t="s">
        <v>250</v>
      </c>
      <c r="C18" s="53" t="s">
        <v>825</v>
      </c>
      <c r="D18" s="54">
        <v>3</v>
      </c>
      <c r="E18" s="66" t="s">
        <v>132</v>
      </c>
      <c r="F18" s="55">
        <v>35</v>
      </c>
      <c r="G18" s="53"/>
      <c r="H18" s="57"/>
      <c r="I18" s="56"/>
      <c r="J18" s="56"/>
      <c r="K18" s="36" t="s">
        <v>65</v>
      </c>
      <c r="L18" s="84">
        <v>18</v>
      </c>
      <c r="M18" s="84"/>
      <c r="N18" s="63"/>
      <c r="O18" s="87" t="s">
        <v>252</v>
      </c>
      <c r="P18" s="89">
        <v>43698.04636574074</v>
      </c>
      <c r="Q18" s="87" t="s">
        <v>253</v>
      </c>
      <c r="R18" s="87"/>
      <c r="S18" s="87"/>
      <c r="T18" s="87" t="s">
        <v>257</v>
      </c>
      <c r="U18" s="91" t="s">
        <v>258</v>
      </c>
      <c r="V18" s="91" t="s">
        <v>258</v>
      </c>
      <c r="W18" s="89">
        <v>43698.04636574074</v>
      </c>
      <c r="X18" s="91" t="s">
        <v>275</v>
      </c>
      <c r="Y18" s="87"/>
      <c r="Z18" s="87"/>
      <c r="AA18" s="93" t="s">
        <v>317</v>
      </c>
      <c r="AB18" s="87"/>
      <c r="AC18" s="87" t="b">
        <v>0</v>
      </c>
      <c r="AD18" s="87">
        <v>0</v>
      </c>
      <c r="AE18" s="93" t="s">
        <v>344</v>
      </c>
      <c r="AF18" s="87" t="b">
        <v>0</v>
      </c>
      <c r="AG18" s="87" t="s">
        <v>345</v>
      </c>
      <c r="AH18" s="87"/>
      <c r="AI18" s="93" t="s">
        <v>344</v>
      </c>
      <c r="AJ18" s="87" t="b">
        <v>0</v>
      </c>
      <c r="AK18" s="87">
        <v>0</v>
      </c>
      <c r="AL18" s="93" t="s">
        <v>342</v>
      </c>
      <c r="AM18" s="87" t="s">
        <v>348</v>
      </c>
      <c r="AN18" s="87" t="b">
        <v>0</v>
      </c>
      <c r="AO18" s="93" t="s">
        <v>342</v>
      </c>
      <c r="AP18" s="87" t="s">
        <v>176</v>
      </c>
      <c r="AQ18" s="87">
        <v>0</v>
      </c>
      <c r="AR18" s="87">
        <v>0</v>
      </c>
      <c r="AS18" s="87"/>
      <c r="AT18" s="87"/>
      <c r="AU18" s="87"/>
      <c r="AV18" s="87"/>
      <c r="AW18" s="87"/>
      <c r="AX18" s="87"/>
      <c r="AY18" s="87"/>
      <c r="AZ18" s="87"/>
      <c r="BA18">
        <v>1</v>
      </c>
      <c r="BB18" s="86" t="str">
        <f>REPLACE(INDEX(GroupVertices[Group],MATCH(Edges[[#This Row],[Vertex 1]],GroupVertices[Vertex],0)),1,1,"")</f>
        <v>1</v>
      </c>
      <c r="BC18" s="86" t="str">
        <f>REPLACE(INDEX(GroupVertices[Group],MATCH(Edges[[#This Row],[Vertex 2]],GroupVertices[Vertex],0)),1,1,"")</f>
        <v>1</v>
      </c>
      <c r="BD18" s="51">
        <v>0</v>
      </c>
      <c r="BE18" s="52">
        <v>0</v>
      </c>
      <c r="BF18" s="51">
        <v>0</v>
      </c>
      <c r="BG18" s="52">
        <v>0</v>
      </c>
      <c r="BH18" s="51">
        <v>0</v>
      </c>
      <c r="BI18" s="52">
        <v>0</v>
      </c>
      <c r="BJ18" s="51">
        <v>8</v>
      </c>
      <c r="BK18" s="52">
        <v>100</v>
      </c>
      <c r="BL18" s="51">
        <v>8</v>
      </c>
    </row>
    <row r="19" spans="1:64" ht="45">
      <c r="A19" s="85" t="s">
        <v>228</v>
      </c>
      <c r="B19" s="85" t="s">
        <v>250</v>
      </c>
      <c r="C19" s="53" t="s">
        <v>825</v>
      </c>
      <c r="D19" s="54">
        <v>3</v>
      </c>
      <c r="E19" s="66" t="s">
        <v>132</v>
      </c>
      <c r="F19" s="55">
        <v>35</v>
      </c>
      <c r="G19" s="53"/>
      <c r="H19" s="57"/>
      <c r="I19" s="56"/>
      <c r="J19" s="56"/>
      <c r="K19" s="36" t="s">
        <v>65</v>
      </c>
      <c r="L19" s="84">
        <v>19</v>
      </c>
      <c r="M19" s="84"/>
      <c r="N19" s="63"/>
      <c r="O19" s="87" t="s">
        <v>252</v>
      </c>
      <c r="P19" s="89">
        <v>43698.07078703704</v>
      </c>
      <c r="Q19" s="87" t="s">
        <v>253</v>
      </c>
      <c r="R19" s="87"/>
      <c r="S19" s="87"/>
      <c r="T19" s="87" t="s">
        <v>257</v>
      </c>
      <c r="U19" s="91" t="s">
        <v>258</v>
      </c>
      <c r="V19" s="91" t="s">
        <v>258</v>
      </c>
      <c r="W19" s="89">
        <v>43698.07078703704</v>
      </c>
      <c r="X19" s="91" t="s">
        <v>276</v>
      </c>
      <c r="Y19" s="87"/>
      <c r="Z19" s="87"/>
      <c r="AA19" s="93" t="s">
        <v>318</v>
      </c>
      <c r="AB19" s="87"/>
      <c r="AC19" s="87" t="b">
        <v>0</v>
      </c>
      <c r="AD19" s="87">
        <v>0</v>
      </c>
      <c r="AE19" s="93" t="s">
        <v>344</v>
      </c>
      <c r="AF19" s="87" t="b">
        <v>0</v>
      </c>
      <c r="AG19" s="87" t="s">
        <v>345</v>
      </c>
      <c r="AH19" s="87"/>
      <c r="AI19" s="93" t="s">
        <v>344</v>
      </c>
      <c r="AJ19" s="87" t="b">
        <v>0</v>
      </c>
      <c r="AK19" s="87">
        <v>0</v>
      </c>
      <c r="AL19" s="93" t="s">
        <v>342</v>
      </c>
      <c r="AM19" s="87" t="s">
        <v>347</v>
      </c>
      <c r="AN19" s="87" t="b">
        <v>0</v>
      </c>
      <c r="AO19" s="93" t="s">
        <v>342</v>
      </c>
      <c r="AP19" s="87" t="s">
        <v>176</v>
      </c>
      <c r="AQ19" s="87">
        <v>0</v>
      </c>
      <c r="AR19" s="87">
        <v>0</v>
      </c>
      <c r="AS19" s="87"/>
      <c r="AT19" s="87"/>
      <c r="AU19" s="87"/>
      <c r="AV19" s="87"/>
      <c r="AW19" s="87"/>
      <c r="AX19" s="87"/>
      <c r="AY19" s="87"/>
      <c r="AZ19" s="87"/>
      <c r="BA19">
        <v>1</v>
      </c>
      <c r="BB19" s="86" t="str">
        <f>REPLACE(INDEX(GroupVertices[Group],MATCH(Edges[[#This Row],[Vertex 1]],GroupVertices[Vertex],0)),1,1,"")</f>
        <v>1</v>
      </c>
      <c r="BC19" s="86" t="str">
        <f>REPLACE(INDEX(GroupVertices[Group],MATCH(Edges[[#This Row],[Vertex 2]],GroupVertices[Vertex],0)),1,1,"")</f>
        <v>1</v>
      </c>
      <c r="BD19" s="51">
        <v>0</v>
      </c>
      <c r="BE19" s="52">
        <v>0</v>
      </c>
      <c r="BF19" s="51">
        <v>0</v>
      </c>
      <c r="BG19" s="52">
        <v>0</v>
      </c>
      <c r="BH19" s="51">
        <v>0</v>
      </c>
      <c r="BI19" s="52">
        <v>0</v>
      </c>
      <c r="BJ19" s="51">
        <v>8</v>
      </c>
      <c r="BK19" s="52">
        <v>100</v>
      </c>
      <c r="BL19" s="51">
        <v>8</v>
      </c>
    </row>
    <row r="20" spans="1:64" ht="45">
      <c r="A20" s="85" t="s">
        <v>229</v>
      </c>
      <c r="B20" s="85" t="s">
        <v>250</v>
      </c>
      <c r="C20" s="53" t="s">
        <v>825</v>
      </c>
      <c r="D20" s="54">
        <v>3</v>
      </c>
      <c r="E20" s="66" t="s">
        <v>132</v>
      </c>
      <c r="F20" s="55">
        <v>35</v>
      </c>
      <c r="G20" s="53"/>
      <c r="H20" s="57"/>
      <c r="I20" s="56"/>
      <c r="J20" s="56"/>
      <c r="K20" s="36" t="s">
        <v>65</v>
      </c>
      <c r="L20" s="84">
        <v>20</v>
      </c>
      <c r="M20" s="84"/>
      <c r="N20" s="63"/>
      <c r="O20" s="87" t="s">
        <v>252</v>
      </c>
      <c r="P20" s="89">
        <v>43698.07834490741</v>
      </c>
      <c r="Q20" s="87" t="s">
        <v>253</v>
      </c>
      <c r="R20" s="87"/>
      <c r="S20" s="87"/>
      <c r="T20" s="87" t="s">
        <v>257</v>
      </c>
      <c r="U20" s="91" t="s">
        <v>258</v>
      </c>
      <c r="V20" s="91" t="s">
        <v>258</v>
      </c>
      <c r="W20" s="89">
        <v>43698.07834490741</v>
      </c>
      <c r="X20" s="91" t="s">
        <v>277</v>
      </c>
      <c r="Y20" s="87"/>
      <c r="Z20" s="87"/>
      <c r="AA20" s="93" t="s">
        <v>319</v>
      </c>
      <c r="AB20" s="87"/>
      <c r="AC20" s="87" t="b">
        <v>0</v>
      </c>
      <c r="AD20" s="87">
        <v>0</v>
      </c>
      <c r="AE20" s="93" t="s">
        <v>344</v>
      </c>
      <c r="AF20" s="87" t="b">
        <v>0</v>
      </c>
      <c r="AG20" s="87" t="s">
        <v>345</v>
      </c>
      <c r="AH20" s="87"/>
      <c r="AI20" s="93" t="s">
        <v>344</v>
      </c>
      <c r="AJ20" s="87" t="b">
        <v>0</v>
      </c>
      <c r="AK20" s="87">
        <v>0</v>
      </c>
      <c r="AL20" s="93" t="s">
        <v>342</v>
      </c>
      <c r="AM20" s="87" t="s">
        <v>346</v>
      </c>
      <c r="AN20" s="87" t="b">
        <v>0</v>
      </c>
      <c r="AO20" s="93" t="s">
        <v>342</v>
      </c>
      <c r="AP20" s="87" t="s">
        <v>176</v>
      </c>
      <c r="AQ20" s="87">
        <v>0</v>
      </c>
      <c r="AR20" s="87">
        <v>0</v>
      </c>
      <c r="AS20" s="87"/>
      <c r="AT20" s="87"/>
      <c r="AU20" s="87"/>
      <c r="AV20" s="87"/>
      <c r="AW20" s="87"/>
      <c r="AX20" s="87"/>
      <c r="AY20" s="87"/>
      <c r="AZ20" s="87"/>
      <c r="BA20">
        <v>1</v>
      </c>
      <c r="BB20" s="86" t="str">
        <f>REPLACE(INDEX(GroupVertices[Group],MATCH(Edges[[#This Row],[Vertex 1]],GroupVertices[Vertex],0)),1,1,"")</f>
        <v>1</v>
      </c>
      <c r="BC20" s="86" t="str">
        <f>REPLACE(INDEX(GroupVertices[Group],MATCH(Edges[[#This Row],[Vertex 2]],GroupVertices[Vertex],0)),1,1,"")</f>
        <v>1</v>
      </c>
      <c r="BD20" s="51">
        <v>0</v>
      </c>
      <c r="BE20" s="52">
        <v>0</v>
      </c>
      <c r="BF20" s="51">
        <v>0</v>
      </c>
      <c r="BG20" s="52">
        <v>0</v>
      </c>
      <c r="BH20" s="51">
        <v>0</v>
      </c>
      <c r="BI20" s="52">
        <v>0</v>
      </c>
      <c r="BJ20" s="51">
        <v>8</v>
      </c>
      <c r="BK20" s="52">
        <v>100</v>
      </c>
      <c r="BL20" s="51">
        <v>8</v>
      </c>
    </row>
    <row r="21" spans="1:64" ht="45">
      <c r="A21" s="85" t="s">
        <v>230</v>
      </c>
      <c r="B21" s="85" t="s">
        <v>250</v>
      </c>
      <c r="C21" s="53" t="s">
        <v>825</v>
      </c>
      <c r="D21" s="54">
        <v>3</v>
      </c>
      <c r="E21" s="66" t="s">
        <v>132</v>
      </c>
      <c r="F21" s="55">
        <v>35</v>
      </c>
      <c r="G21" s="53"/>
      <c r="H21" s="57"/>
      <c r="I21" s="56"/>
      <c r="J21" s="56"/>
      <c r="K21" s="36" t="s">
        <v>65</v>
      </c>
      <c r="L21" s="84">
        <v>21</v>
      </c>
      <c r="M21" s="84"/>
      <c r="N21" s="63"/>
      <c r="O21" s="87" t="s">
        <v>252</v>
      </c>
      <c r="P21" s="89">
        <v>43698.12511574074</v>
      </c>
      <c r="Q21" s="87" t="s">
        <v>253</v>
      </c>
      <c r="R21" s="87"/>
      <c r="S21" s="87"/>
      <c r="T21" s="87" t="s">
        <v>257</v>
      </c>
      <c r="U21" s="91" t="s">
        <v>258</v>
      </c>
      <c r="V21" s="91" t="s">
        <v>258</v>
      </c>
      <c r="W21" s="89">
        <v>43698.12511574074</v>
      </c>
      <c r="X21" s="91" t="s">
        <v>278</v>
      </c>
      <c r="Y21" s="87"/>
      <c r="Z21" s="87"/>
      <c r="AA21" s="93" t="s">
        <v>320</v>
      </c>
      <c r="AB21" s="87"/>
      <c r="AC21" s="87" t="b">
        <v>0</v>
      </c>
      <c r="AD21" s="87">
        <v>0</v>
      </c>
      <c r="AE21" s="93" t="s">
        <v>344</v>
      </c>
      <c r="AF21" s="87" t="b">
        <v>0</v>
      </c>
      <c r="AG21" s="87" t="s">
        <v>345</v>
      </c>
      <c r="AH21" s="87"/>
      <c r="AI21" s="93" t="s">
        <v>344</v>
      </c>
      <c r="AJ21" s="87" t="b">
        <v>0</v>
      </c>
      <c r="AK21" s="87">
        <v>0</v>
      </c>
      <c r="AL21" s="93" t="s">
        <v>342</v>
      </c>
      <c r="AM21" s="87" t="s">
        <v>349</v>
      </c>
      <c r="AN21" s="87" t="b">
        <v>0</v>
      </c>
      <c r="AO21" s="93" t="s">
        <v>342</v>
      </c>
      <c r="AP21" s="87" t="s">
        <v>176</v>
      </c>
      <c r="AQ21" s="87">
        <v>0</v>
      </c>
      <c r="AR21" s="87">
        <v>0</v>
      </c>
      <c r="AS21" s="87"/>
      <c r="AT21" s="87"/>
      <c r="AU21" s="87"/>
      <c r="AV21" s="87"/>
      <c r="AW21" s="87"/>
      <c r="AX21" s="87"/>
      <c r="AY21" s="87"/>
      <c r="AZ21" s="87"/>
      <c r="BA21">
        <v>1</v>
      </c>
      <c r="BB21" s="86" t="str">
        <f>REPLACE(INDEX(GroupVertices[Group],MATCH(Edges[[#This Row],[Vertex 1]],GroupVertices[Vertex],0)),1,1,"")</f>
        <v>1</v>
      </c>
      <c r="BC21" s="86" t="str">
        <f>REPLACE(INDEX(GroupVertices[Group],MATCH(Edges[[#This Row],[Vertex 2]],GroupVertices[Vertex],0)),1,1,"")</f>
        <v>1</v>
      </c>
      <c r="BD21" s="51">
        <v>0</v>
      </c>
      <c r="BE21" s="52">
        <v>0</v>
      </c>
      <c r="BF21" s="51">
        <v>0</v>
      </c>
      <c r="BG21" s="52">
        <v>0</v>
      </c>
      <c r="BH21" s="51">
        <v>0</v>
      </c>
      <c r="BI21" s="52">
        <v>0</v>
      </c>
      <c r="BJ21" s="51">
        <v>8</v>
      </c>
      <c r="BK21" s="52">
        <v>100</v>
      </c>
      <c r="BL21" s="51">
        <v>8</v>
      </c>
    </row>
    <row r="22" spans="1:64" ht="45">
      <c r="A22" s="85" t="s">
        <v>231</v>
      </c>
      <c r="B22" s="85" t="s">
        <v>250</v>
      </c>
      <c r="C22" s="53" t="s">
        <v>825</v>
      </c>
      <c r="D22" s="54">
        <v>3</v>
      </c>
      <c r="E22" s="66" t="s">
        <v>132</v>
      </c>
      <c r="F22" s="55">
        <v>35</v>
      </c>
      <c r="G22" s="53"/>
      <c r="H22" s="57"/>
      <c r="I22" s="56"/>
      <c r="J22" s="56"/>
      <c r="K22" s="36" t="s">
        <v>65</v>
      </c>
      <c r="L22" s="84">
        <v>22</v>
      </c>
      <c r="M22" s="84"/>
      <c r="N22" s="63"/>
      <c r="O22" s="87" t="s">
        <v>252</v>
      </c>
      <c r="P22" s="89">
        <v>43698.160729166666</v>
      </c>
      <c r="Q22" s="87" t="s">
        <v>253</v>
      </c>
      <c r="R22" s="87"/>
      <c r="S22" s="87"/>
      <c r="T22" s="87" t="s">
        <v>257</v>
      </c>
      <c r="U22" s="91" t="s">
        <v>258</v>
      </c>
      <c r="V22" s="91" t="s">
        <v>258</v>
      </c>
      <c r="W22" s="89">
        <v>43698.160729166666</v>
      </c>
      <c r="X22" s="91" t="s">
        <v>279</v>
      </c>
      <c r="Y22" s="87"/>
      <c r="Z22" s="87"/>
      <c r="AA22" s="93" t="s">
        <v>321</v>
      </c>
      <c r="AB22" s="87"/>
      <c r="AC22" s="87" t="b">
        <v>0</v>
      </c>
      <c r="AD22" s="87">
        <v>0</v>
      </c>
      <c r="AE22" s="93" t="s">
        <v>344</v>
      </c>
      <c r="AF22" s="87" t="b">
        <v>0</v>
      </c>
      <c r="AG22" s="87" t="s">
        <v>345</v>
      </c>
      <c r="AH22" s="87"/>
      <c r="AI22" s="93" t="s">
        <v>344</v>
      </c>
      <c r="AJ22" s="87" t="b">
        <v>0</v>
      </c>
      <c r="AK22" s="87">
        <v>0</v>
      </c>
      <c r="AL22" s="93" t="s">
        <v>342</v>
      </c>
      <c r="AM22" s="87" t="s">
        <v>347</v>
      </c>
      <c r="AN22" s="87" t="b">
        <v>0</v>
      </c>
      <c r="AO22" s="93" t="s">
        <v>342</v>
      </c>
      <c r="AP22" s="87" t="s">
        <v>176</v>
      </c>
      <c r="AQ22" s="87">
        <v>0</v>
      </c>
      <c r="AR22" s="87">
        <v>0</v>
      </c>
      <c r="AS22" s="87"/>
      <c r="AT22" s="87"/>
      <c r="AU22" s="87"/>
      <c r="AV22" s="87"/>
      <c r="AW22" s="87"/>
      <c r="AX22" s="87"/>
      <c r="AY22" s="87"/>
      <c r="AZ22" s="87"/>
      <c r="BA22">
        <v>1</v>
      </c>
      <c r="BB22" s="86" t="str">
        <f>REPLACE(INDEX(GroupVertices[Group],MATCH(Edges[[#This Row],[Vertex 1]],GroupVertices[Vertex],0)),1,1,"")</f>
        <v>1</v>
      </c>
      <c r="BC22" s="86" t="str">
        <f>REPLACE(INDEX(GroupVertices[Group],MATCH(Edges[[#This Row],[Vertex 2]],GroupVertices[Vertex],0)),1,1,"")</f>
        <v>1</v>
      </c>
      <c r="BD22" s="51">
        <v>0</v>
      </c>
      <c r="BE22" s="52">
        <v>0</v>
      </c>
      <c r="BF22" s="51">
        <v>0</v>
      </c>
      <c r="BG22" s="52">
        <v>0</v>
      </c>
      <c r="BH22" s="51">
        <v>0</v>
      </c>
      <c r="BI22" s="52">
        <v>0</v>
      </c>
      <c r="BJ22" s="51">
        <v>8</v>
      </c>
      <c r="BK22" s="52">
        <v>100</v>
      </c>
      <c r="BL22" s="51">
        <v>8</v>
      </c>
    </row>
    <row r="23" spans="1:64" ht="30">
      <c r="A23" s="85" t="s">
        <v>232</v>
      </c>
      <c r="B23" s="85" t="s">
        <v>250</v>
      </c>
      <c r="C23" s="53" t="s">
        <v>826</v>
      </c>
      <c r="D23" s="54">
        <v>3</v>
      </c>
      <c r="E23" s="66" t="s">
        <v>136</v>
      </c>
      <c r="F23" s="55">
        <v>35</v>
      </c>
      <c r="G23" s="53"/>
      <c r="H23" s="57"/>
      <c r="I23" s="56"/>
      <c r="J23" s="56"/>
      <c r="K23" s="36" t="s">
        <v>65</v>
      </c>
      <c r="L23" s="84">
        <v>23</v>
      </c>
      <c r="M23" s="84"/>
      <c r="N23" s="63"/>
      <c r="O23" s="87" t="s">
        <v>252</v>
      </c>
      <c r="P23" s="89">
        <v>43698.19689814815</v>
      </c>
      <c r="Q23" s="87" t="s">
        <v>253</v>
      </c>
      <c r="R23" s="87"/>
      <c r="S23" s="87"/>
      <c r="T23" s="87" t="s">
        <v>257</v>
      </c>
      <c r="U23" s="91" t="s">
        <v>258</v>
      </c>
      <c r="V23" s="91" t="s">
        <v>258</v>
      </c>
      <c r="W23" s="89">
        <v>43698.19689814815</v>
      </c>
      <c r="X23" s="91" t="s">
        <v>280</v>
      </c>
      <c r="Y23" s="87"/>
      <c r="Z23" s="87"/>
      <c r="AA23" s="93" t="s">
        <v>322</v>
      </c>
      <c r="AB23" s="87"/>
      <c r="AC23" s="87" t="b">
        <v>0</v>
      </c>
      <c r="AD23" s="87">
        <v>0</v>
      </c>
      <c r="AE23" s="93" t="s">
        <v>344</v>
      </c>
      <c r="AF23" s="87" t="b">
        <v>0</v>
      </c>
      <c r="AG23" s="87" t="s">
        <v>345</v>
      </c>
      <c r="AH23" s="87"/>
      <c r="AI23" s="93" t="s">
        <v>344</v>
      </c>
      <c r="AJ23" s="87" t="b">
        <v>0</v>
      </c>
      <c r="AK23" s="87">
        <v>0</v>
      </c>
      <c r="AL23" s="93" t="s">
        <v>342</v>
      </c>
      <c r="AM23" s="87" t="s">
        <v>347</v>
      </c>
      <c r="AN23" s="87" t="b">
        <v>0</v>
      </c>
      <c r="AO23" s="93" t="s">
        <v>342</v>
      </c>
      <c r="AP23" s="87" t="s">
        <v>176</v>
      </c>
      <c r="AQ23" s="87">
        <v>0</v>
      </c>
      <c r="AR23" s="87">
        <v>0</v>
      </c>
      <c r="AS23" s="87"/>
      <c r="AT23" s="87"/>
      <c r="AU23" s="87"/>
      <c r="AV23" s="87"/>
      <c r="AW23" s="87"/>
      <c r="AX23" s="87"/>
      <c r="AY23" s="87"/>
      <c r="AZ23" s="87"/>
      <c r="BA23">
        <v>2</v>
      </c>
      <c r="BB23" s="86" t="str">
        <f>REPLACE(INDEX(GroupVertices[Group],MATCH(Edges[[#This Row],[Vertex 1]],GroupVertices[Vertex],0)),1,1,"")</f>
        <v>1</v>
      </c>
      <c r="BC23" s="86" t="str">
        <f>REPLACE(INDEX(GroupVertices[Group],MATCH(Edges[[#This Row],[Vertex 2]],GroupVertices[Vertex],0)),1,1,"")</f>
        <v>1</v>
      </c>
      <c r="BD23" s="51">
        <v>0</v>
      </c>
      <c r="BE23" s="52">
        <v>0</v>
      </c>
      <c r="BF23" s="51">
        <v>0</v>
      </c>
      <c r="BG23" s="52">
        <v>0</v>
      </c>
      <c r="BH23" s="51">
        <v>0</v>
      </c>
      <c r="BI23" s="52">
        <v>0</v>
      </c>
      <c r="BJ23" s="51">
        <v>8</v>
      </c>
      <c r="BK23" s="52">
        <v>100</v>
      </c>
      <c r="BL23" s="51">
        <v>8</v>
      </c>
    </row>
    <row r="24" spans="1:64" ht="30">
      <c r="A24" s="85" t="s">
        <v>232</v>
      </c>
      <c r="B24" s="85" t="s">
        <v>250</v>
      </c>
      <c r="C24" s="53" t="s">
        <v>826</v>
      </c>
      <c r="D24" s="54">
        <v>3</v>
      </c>
      <c r="E24" s="66" t="s">
        <v>136</v>
      </c>
      <c r="F24" s="55">
        <v>35</v>
      </c>
      <c r="G24" s="53"/>
      <c r="H24" s="57"/>
      <c r="I24" s="56"/>
      <c r="J24" s="56"/>
      <c r="K24" s="36" t="s">
        <v>65</v>
      </c>
      <c r="L24" s="84">
        <v>24</v>
      </c>
      <c r="M24" s="84"/>
      <c r="N24" s="63"/>
      <c r="O24" s="87" t="s">
        <v>252</v>
      </c>
      <c r="P24" s="89">
        <v>43698.198067129626</v>
      </c>
      <c r="Q24" s="87" t="s">
        <v>254</v>
      </c>
      <c r="R24" s="87"/>
      <c r="S24" s="87"/>
      <c r="T24" s="87" t="s">
        <v>257</v>
      </c>
      <c r="U24" s="91" t="s">
        <v>259</v>
      </c>
      <c r="V24" s="91" t="s">
        <v>259</v>
      </c>
      <c r="W24" s="89">
        <v>43698.198067129626</v>
      </c>
      <c r="X24" s="91" t="s">
        <v>281</v>
      </c>
      <c r="Y24" s="87"/>
      <c r="Z24" s="87"/>
      <c r="AA24" s="93" t="s">
        <v>323</v>
      </c>
      <c r="AB24" s="87"/>
      <c r="AC24" s="87" t="b">
        <v>0</v>
      </c>
      <c r="AD24" s="87">
        <v>0</v>
      </c>
      <c r="AE24" s="93" t="s">
        <v>344</v>
      </c>
      <c r="AF24" s="87" t="b">
        <v>0</v>
      </c>
      <c r="AG24" s="87" t="s">
        <v>345</v>
      </c>
      <c r="AH24" s="87"/>
      <c r="AI24" s="93" t="s">
        <v>344</v>
      </c>
      <c r="AJ24" s="87" t="b">
        <v>0</v>
      </c>
      <c r="AK24" s="87">
        <v>0</v>
      </c>
      <c r="AL24" s="93" t="s">
        <v>341</v>
      </c>
      <c r="AM24" s="87" t="s">
        <v>347</v>
      </c>
      <c r="AN24" s="87" t="b">
        <v>0</v>
      </c>
      <c r="AO24" s="93" t="s">
        <v>341</v>
      </c>
      <c r="AP24" s="87" t="s">
        <v>176</v>
      </c>
      <c r="AQ24" s="87">
        <v>0</v>
      </c>
      <c r="AR24" s="87">
        <v>0</v>
      </c>
      <c r="AS24" s="87"/>
      <c r="AT24" s="87"/>
      <c r="AU24" s="87"/>
      <c r="AV24" s="87"/>
      <c r="AW24" s="87"/>
      <c r="AX24" s="87"/>
      <c r="AY24" s="87"/>
      <c r="AZ24" s="87"/>
      <c r="BA24">
        <v>2</v>
      </c>
      <c r="BB24" s="86" t="str">
        <f>REPLACE(INDEX(GroupVertices[Group],MATCH(Edges[[#This Row],[Vertex 1]],GroupVertices[Vertex],0)),1,1,"")</f>
        <v>1</v>
      </c>
      <c r="BC24" s="86" t="str">
        <f>REPLACE(INDEX(GroupVertices[Group],MATCH(Edges[[#This Row],[Vertex 2]],GroupVertices[Vertex],0)),1,1,"")</f>
        <v>1</v>
      </c>
      <c r="BD24" s="51">
        <v>0</v>
      </c>
      <c r="BE24" s="52">
        <v>0</v>
      </c>
      <c r="BF24" s="51">
        <v>0</v>
      </c>
      <c r="BG24" s="52">
        <v>0</v>
      </c>
      <c r="BH24" s="51">
        <v>0</v>
      </c>
      <c r="BI24" s="52">
        <v>0</v>
      </c>
      <c r="BJ24" s="51">
        <v>6</v>
      </c>
      <c r="BK24" s="52">
        <v>100</v>
      </c>
      <c r="BL24" s="51">
        <v>6</v>
      </c>
    </row>
    <row r="25" spans="1:64" ht="45">
      <c r="A25" s="85" t="s">
        <v>233</v>
      </c>
      <c r="B25" s="85" t="s">
        <v>250</v>
      </c>
      <c r="C25" s="53" t="s">
        <v>825</v>
      </c>
      <c r="D25" s="54">
        <v>3</v>
      </c>
      <c r="E25" s="66" t="s">
        <v>132</v>
      </c>
      <c r="F25" s="55">
        <v>35</v>
      </c>
      <c r="G25" s="53"/>
      <c r="H25" s="57"/>
      <c r="I25" s="56"/>
      <c r="J25" s="56"/>
      <c r="K25" s="36" t="s">
        <v>65</v>
      </c>
      <c r="L25" s="84">
        <v>25</v>
      </c>
      <c r="M25" s="84"/>
      <c r="N25" s="63"/>
      <c r="O25" s="87" t="s">
        <v>252</v>
      </c>
      <c r="P25" s="89">
        <v>43698.23436342592</v>
      </c>
      <c r="Q25" s="87" t="s">
        <v>253</v>
      </c>
      <c r="R25" s="87"/>
      <c r="S25" s="87"/>
      <c r="T25" s="87" t="s">
        <v>257</v>
      </c>
      <c r="U25" s="91" t="s">
        <v>258</v>
      </c>
      <c r="V25" s="91" t="s">
        <v>258</v>
      </c>
      <c r="W25" s="89">
        <v>43698.23436342592</v>
      </c>
      <c r="X25" s="91" t="s">
        <v>282</v>
      </c>
      <c r="Y25" s="87"/>
      <c r="Z25" s="87"/>
      <c r="AA25" s="93" t="s">
        <v>324</v>
      </c>
      <c r="AB25" s="87"/>
      <c r="AC25" s="87" t="b">
        <v>0</v>
      </c>
      <c r="AD25" s="87">
        <v>0</v>
      </c>
      <c r="AE25" s="93" t="s">
        <v>344</v>
      </c>
      <c r="AF25" s="87" t="b">
        <v>0</v>
      </c>
      <c r="AG25" s="87" t="s">
        <v>345</v>
      </c>
      <c r="AH25" s="87"/>
      <c r="AI25" s="93" t="s">
        <v>344</v>
      </c>
      <c r="AJ25" s="87" t="b">
        <v>0</v>
      </c>
      <c r="AK25" s="87">
        <v>0</v>
      </c>
      <c r="AL25" s="93" t="s">
        <v>342</v>
      </c>
      <c r="AM25" s="87" t="s">
        <v>346</v>
      </c>
      <c r="AN25" s="87" t="b">
        <v>0</v>
      </c>
      <c r="AO25" s="93" t="s">
        <v>342</v>
      </c>
      <c r="AP25" s="87" t="s">
        <v>176</v>
      </c>
      <c r="AQ25" s="87">
        <v>0</v>
      </c>
      <c r="AR25" s="87">
        <v>0</v>
      </c>
      <c r="AS25" s="87"/>
      <c r="AT25" s="87"/>
      <c r="AU25" s="87"/>
      <c r="AV25" s="87"/>
      <c r="AW25" s="87"/>
      <c r="AX25" s="87"/>
      <c r="AY25" s="87"/>
      <c r="AZ25" s="87"/>
      <c r="BA25">
        <v>1</v>
      </c>
      <c r="BB25" s="86" t="str">
        <f>REPLACE(INDEX(GroupVertices[Group],MATCH(Edges[[#This Row],[Vertex 1]],GroupVertices[Vertex],0)),1,1,"")</f>
        <v>1</v>
      </c>
      <c r="BC25" s="86" t="str">
        <f>REPLACE(INDEX(GroupVertices[Group],MATCH(Edges[[#This Row],[Vertex 2]],GroupVertices[Vertex],0)),1,1,"")</f>
        <v>1</v>
      </c>
      <c r="BD25" s="51">
        <v>0</v>
      </c>
      <c r="BE25" s="52">
        <v>0</v>
      </c>
      <c r="BF25" s="51">
        <v>0</v>
      </c>
      <c r="BG25" s="52">
        <v>0</v>
      </c>
      <c r="BH25" s="51">
        <v>0</v>
      </c>
      <c r="BI25" s="52">
        <v>0</v>
      </c>
      <c r="BJ25" s="51">
        <v>8</v>
      </c>
      <c r="BK25" s="52">
        <v>100</v>
      </c>
      <c r="BL25" s="51">
        <v>8</v>
      </c>
    </row>
    <row r="26" spans="1:64" ht="45">
      <c r="A26" s="85" t="s">
        <v>234</v>
      </c>
      <c r="B26" s="85" t="s">
        <v>250</v>
      </c>
      <c r="C26" s="53" t="s">
        <v>825</v>
      </c>
      <c r="D26" s="54">
        <v>3</v>
      </c>
      <c r="E26" s="66" t="s">
        <v>132</v>
      </c>
      <c r="F26" s="55">
        <v>35</v>
      </c>
      <c r="G26" s="53"/>
      <c r="H26" s="57"/>
      <c r="I26" s="56"/>
      <c r="J26" s="56"/>
      <c r="K26" s="36" t="s">
        <v>65</v>
      </c>
      <c r="L26" s="84">
        <v>26</v>
      </c>
      <c r="M26" s="84"/>
      <c r="N26" s="63"/>
      <c r="O26" s="87" t="s">
        <v>252</v>
      </c>
      <c r="P26" s="89">
        <v>43698.245208333334</v>
      </c>
      <c r="Q26" s="87" t="s">
        <v>253</v>
      </c>
      <c r="R26" s="87"/>
      <c r="S26" s="87"/>
      <c r="T26" s="87" t="s">
        <v>257</v>
      </c>
      <c r="U26" s="91" t="s">
        <v>258</v>
      </c>
      <c r="V26" s="91" t="s">
        <v>258</v>
      </c>
      <c r="W26" s="89">
        <v>43698.245208333334</v>
      </c>
      <c r="X26" s="91" t="s">
        <v>283</v>
      </c>
      <c r="Y26" s="87"/>
      <c r="Z26" s="87"/>
      <c r="AA26" s="93" t="s">
        <v>325</v>
      </c>
      <c r="AB26" s="87"/>
      <c r="AC26" s="87" t="b">
        <v>0</v>
      </c>
      <c r="AD26" s="87">
        <v>0</v>
      </c>
      <c r="AE26" s="93" t="s">
        <v>344</v>
      </c>
      <c r="AF26" s="87" t="b">
        <v>0</v>
      </c>
      <c r="AG26" s="87" t="s">
        <v>345</v>
      </c>
      <c r="AH26" s="87"/>
      <c r="AI26" s="93" t="s">
        <v>344</v>
      </c>
      <c r="AJ26" s="87" t="b">
        <v>0</v>
      </c>
      <c r="AK26" s="87">
        <v>0</v>
      </c>
      <c r="AL26" s="93" t="s">
        <v>342</v>
      </c>
      <c r="AM26" s="87" t="s">
        <v>349</v>
      </c>
      <c r="AN26" s="87" t="b">
        <v>0</v>
      </c>
      <c r="AO26" s="93" t="s">
        <v>342</v>
      </c>
      <c r="AP26" s="87" t="s">
        <v>176</v>
      </c>
      <c r="AQ26" s="87">
        <v>0</v>
      </c>
      <c r="AR26" s="87">
        <v>0</v>
      </c>
      <c r="AS26" s="87"/>
      <c r="AT26" s="87"/>
      <c r="AU26" s="87"/>
      <c r="AV26" s="87"/>
      <c r="AW26" s="87"/>
      <c r="AX26" s="87"/>
      <c r="AY26" s="87"/>
      <c r="AZ26" s="87"/>
      <c r="BA26">
        <v>1</v>
      </c>
      <c r="BB26" s="86" t="str">
        <f>REPLACE(INDEX(GroupVertices[Group],MATCH(Edges[[#This Row],[Vertex 1]],GroupVertices[Vertex],0)),1,1,"")</f>
        <v>1</v>
      </c>
      <c r="BC26" s="86" t="str">
        <f>REPLACE(INDEX(GroupVertices[Group],MATCH(Edges[[#This Row],[Vertex 2]],GroupVertices[Vertex],0)),1,1,"")</f>
        <v>1</v>
      </c>
      <c r="BD26" s="51">
        <v>0</v>
      </c>
      <c r="BE26" s="52">
        <v>0</v>
      </c>
      <c r="BF26" s="51">
        <v>0</v>
      </c>
      <c r="BG26" s="52">
        <v>0</v>
      </c>
      <c r="BH26" s="51">
        <v>0</v>
      </c>
      <c r="BI26" s="52">
        <v>0</v>
      </c>
      <c r="BJ26" s="51">
        <v>8</v>
      </c>
      <c r="BK26" s="52">
        <v>100</v>
      </c>
      <c r="BL26" s="51">
        <v>8</v>
      </c>
    </row>
    <row r="27" spans="1:64" ht="45">
      <c r="A27" s="85" t="s">
        <v>235</v>
      </c>
      <c r="B27" s="85" t="s">
        <v>250</v>
      </c>
      <c r="C27" s="53" t="s">
        <v>825</v>
      </c>
      <c r="D27" s="54">
        <v>3</v>
      </c>
      <c r="E27" s="66" t="s">
        <v>132</v>
      </c>
      <c r="F27" s="55">
        <v>35</v>
      </c>
      <c r="G27" s="53"/>
      <c r="H27" s="57"/>
      <c r="I27" s="56"/>
      <c r="J27" s="56"/>
      <c r="K27" s="36" t="s">
        <v>65</v>
      </c>
      <c r="L27" s="84">
        <v>27</v>
      </c>
      <c r="M27" s="84"/>
      <c r="N27" s="63"/>
      <c r="O27" s="87" t="s">
        <v>252</v>
      </c>
      <c r="P27" s="89">
        <v>43698.31392361111</v>
      </c>
      <c r="Q27" s="87" t="s">
        <v>253</v>
      </c>
      <c r="R27" s="87"/>
      <c r="S27" s="87"/>
      <c r="T27" s="87" t="s">
        <v>257</v>
      </c>
      <c r="U27" s="91" t="s">
        <v>258</v>
      </c>
      <c r="V27" s="91" t="s">
        <v>258</v>
      </c>
      <c r="W27" s="89">
        <v>43698.31392361111</v>
      </c>
      <c r="X27" s="91" t="s">
        <v>284</v>
      </c>
      <c r="Y27" s="87"/>
      <c r="Z27" s="87"/>
      <c r="AA27" s="93" t="s">
        <v>326</v>
      </c>
      <c r="AB27" s="87"/>
      <c r="AC27" s="87" t="b">
        <v>0</v>
      </c>
      <c r="AD27" s="87">
        <v>0</v>
      </c>
      <c r="AE27" s="93" t="s">
        <v>344</v>
      </c>
      <c r="AF27" s="87" t="b">
        <v>0</v>
      </c>
      <c r="AG27" s="87" t="s">
        <v>345</v>
      </c>
      <c r="AH27" s="87"/>
      <c r="AI27" s="93" t="s">
        <v>344</v>
      </c>
      <c r="AJ27" s="87" t="b">
        <v>0</v>
      </c>
      <c r="AK27" s="87">
        <v>0</v>
      </c>
      <c r="AL27" s="93" t="s">
        <v>342</v>
      </c>
      <c r="AM27" s="87" t="s">
        <v>346</v>
      </c>
      <c r="AN27" s="87" t="b">
        <v>0</v>
      </c>
      <c r="AO27" s="93" t="s">
        <v>342</v>
      </c>
      <c r="AP27" s="87" t="s">
        <v>176</v>
      </c>
      <c r="AQ27" s="87">
        <v>0</v>
      </c>
      <c r="AR27" s="87">
        <v>0</v>
      </c>
      <c r="AS27" s="87"/>
      <c r="AT27" s="87"/>
      <c r="AU27" s="87"/>
      <c r="AV27" s="87"/>
      <c r="AW27" s="87"/>
      <c r="AX27" s="87"/>
      <c r="AY27" s="87"/>
      <c r="AZ27" s="87"/>
      <c r="BA27">
        <v>1</v>
      </c>
      <c r="BB27" s="86" t="str">
        <f>REPLACE(INDEX(GroupVertices[Group],MATCH(Edges[[#This Row],[Vertex 1]],GroupVertices[Vertex],0)),1,1,"")</f>
        <v>1</v>
      </c>
      <c r="BC27" s="86" t="str">
        <f>REPLACE(INDEX(GroupVertices[Group],MATCH(Edges[[#This Row],[Vertex 2]],GroupVertices[Vertex],0)),1,1,"")</f>
        <v>1</v>
      </c>
      <c r="BD27" s="51">
        <v>0</v>
      </c>
      <c r="BE27" s="52">
        <v>0</v>
      </c>
      <c r="BF27" s="51">
        <v>0</v>
      </c>
      <c r="BG27" s="52">
        <v>0</v>
      </c>
      <c r="BH27" s="51">
        <v>0</v>
      </c>
      <c r="BI27" s="52">
        <v>0</v>
      </c>
      <c r="BJ27" s="51">
        <v>8</v>
      </c>
      <c r="BK27" s="52">
        <v>100</v>
      </c>
      <c r="BL27" s="51">
        <v>8</v>
      </c>
    </row>
    <row r="28" spans="1:64" ht="45">
      <c r="A28" s="85" t="s">
        <v>236</v>
      </c>
      <c r="B28" s="85" t="s">
        <v>250</v>
      </c>
      <c r="C28" s="53" t="s">
        <v>825</v>
      </c>
      <c r="D28" s="54">
        <v>3</v>
      </c>
      <c r="E28" s="66" t="s">
        <v>132</v>
      </c>
      <c r="F28" s="55">
        <v>35</v>
      </c>
      <c r="G28" s="53"/>
      <c r="H28" s="57"/>
      <c r="I28" s="56"/>
      <c r="J28" s="56"/>
      <c r="K28" s="36" t="s">
        <v>65</v>
      </c>
      <c r="L28" s="84">
        <v>28</v>
      </c>
      <c r="M28" s="84"/>
      <c r="N28" s="63"/>
      <c r="O28" s="87" t="s">
        <v>252</v>
      </c>
      <c r="P28" s="89">
        <v>43698.33217592593</v>
      </c>
      <c r="Q28" s="87" t="s">
        <v>253</v>
      </c>
      <c r="R28" s="87"/>
      <c r="S28" s="87"/>
      <c r="T28" s="87" t="s">
        <v>257</v>
      </c>
      <c r="U28" s="91" t="s">
        <v>258</v>
      </c>
      <c r="V28" s="91" t="s">
        <v>258</v>
      </c>
      <c r="W28" s="89">
        <v>43698.33217592593</v>
      </c>
      <c r="X28" s="91" t="s">
        <v>285</v>
      </c>
      <c r="Y28" s="87"/>
      <c r="Z28" s="87"/>
      <c r="AA28" s="93" t="s">
        <v>327</v>
      </c>
      <c r="AB28" s="87"/>
      <c r="AC28" s="87" t="b">
        <v>0</v>
      </c>
      <c r="AD28" s="87">
        <v>0</v>
      </c>
      <c r="AE28" s="93" t="s">
        <v>344</v>
      </c>
      <c r="AF28" s="87" t="b">
        <v>0</v>
      </c>
      <c r="AG28" s="87" t="s">
        <v>345</v>
      </c>
      <c r="AH28" s="87"/>
      <c r="AI28" s="93" t="s">
        <v>344</v>
      </c>
      <c r="AJ28" s="87" t="b">
        <v>0</v>
      </c>
      <c r="AK28" s="87">
        <v>0</v>
      </c>
      <c r="AL28" s="93" t="s">
        <v>342</v>
      </c>
      <c r="AM28" s="87" t="s">
        <v>347</v>
      </c>
      <c r="AN28" s="87" t="b">
        <v>0</v>
      </c>
      <c r="AO28" s="93" t="s">
        <v>342</v>
      </c>
      <c r="AP28" s="87" t="s">
        <v>176</v>
      </c>
      <c r="AQ28" s="87">
        <v>0</v>
      </c>
      <c r="AR28" s="87">
        <v>0</v>
      </c>
      <c r="AS28" s="87"/>
      <c r="AT28" s="87"/>
      <c r="AU28" s="87"/>
      <c r="AV28" s="87"/>
      <c r="AW28" s="87"/>
      <c r="AX28" s="87"/>
      <c r="AY28" s="87"/>
      <c r="AZ28" s="87"/>
      <c r="BA28">
        <v>1</v>
      </c>
      <c r="BB28" s="86" t="str">
        <f>REPLACE(INDEX(GroupVertices[Group],MATCH(Edges[[#This Row],[Vertex 1]],GroupVertices[Vertex],0)),1,1,"")</f>
        <v>1</v>
      </c>
      <c r="BC28" s="86" t="str">
        <f>REPLACE(INDEX(GroupVertices[Group],MATCH(Edges[[#This Row],[Vertex 2]],GroupVertices[Vertex],0)),1,1,"")</f>
        <v>1</v>
      </c>
      <c r="BD28" s="51">
        <v>0</v>
      </c>
      <c r="BE28" s="52">
        <v>0</v>
      </c>
      <c r="BF28" s="51">
        <v>0</v>
      </c>
      <c r="BG28" s="52">
        <v>0</v>
      </c>
      <c r="BH28" s="51">
        <v>0</v>
      </c>
      <c r="BI28" s="52">
        <v>0</v>
      </c>
      <c r="BJ28" s="51">
        <v>8</v>
      </c>
      <c r="BK28" s="52">
        <v>100</v>
      </c>
      <c r="BL28" s="51">
        <v>8</v>
      </c>
    </row>
    <row r="29" spans="1:64" ht="45">
      <c r="A29" s="85" t="s">
        <v>237</v>
      </c>
      <c r="B29" s="85" t="s">
        <v>250</v>
      </c>
      <c r="C29" s="53" t="s">
        <v>825</v>
      </c>
      <c r="D29" s="54">
        <v>3</v>
      </c>
      <c r="E29" s="66" t="s">
        <v>132</v>
      </c>
      <c r="F29" s="55">
        <v>35</v>
      </c>
      <c r="G29" s="53"/>
      <c r="H29" s="57"/>
      <c r="I29" s="56"/>
      <c r="J29" s="56"/>
      <c r="K29" s="36" t="s">
        <v>65</v>
      </c>
      <c r="L29" s="84">
        <v>29</v>
      </c>
      <c r="M29" s="84"/>
      <c r="N29" s="63"/>
      <c r="O29" s="87" t="s">
        <v>252</v>
      </c>
      <c r="P29" s="89">
        <v>43698.33767361111</v>
      </c>
      <c r="Q29" s="87" t="s">
        <v>253</v>
      </c>
      <c r="R29" s="87"/>
      <c r="S29" s="87"/>
      <c r="T29" s="87" t="s">
        <v>257</v>
      </c>
      <c r="U29" s="91" t="s">
        <v>258</v>
      </c>
      <c r="V29" s="91" t="s">
        <v>258</v>
      </c>
      <c r="W29" s="89">
        <v>43698.33767361111</v>
      </c>
      <c r="X29" s="91" t="s">
        <v>286</v>
      </c>
      <c r="Y29" s="87"/>
      <c r="Z29" s="87"/>
      <c r="AA29" s="93" t="s">
        <v>328</v>
      </c>
      <c r="AB29" s="87"/>
      <c r="AC29" s="87" t="b">
        <v>0</v>
      </c>
      <c r="AD29" s="87">
        <v>0</v>
      </c>
      <c r="AE29" s="93" t="s">
        <v>344</v>
      </c>
      <c r="AF29" s="87" t="b">
        <v>0</v>
      </c>
      <c r="AG29" s="87" t="s">
        <v>345</v>
      </c>
      <c r="AH29" s="87"/>
      <c r="AI29" s="93" t="s">
        <v>344</v>
      </c>
      <c r="AJ29" s="87" t="b">
        <v>0</v>
      </c>
      <c r="AK29" s="87">
        <v>0</v>
      </c>
      <c r="AL29" s="93" t="s">
        <v>342</v>
      </c>
      <c r="AM29" s="87" t="s">
        <v>346</v>
      </c>
      <c r="AN29" s="87" t="b">
        <v>0</v>
      </c>
      <c r="AO29" s="93" t="s">
        <v>342</v>
      </c>
      <c r="AP29" s="87" t="s">
        <v>176</v>
      </c>
      <c r="AQ29" s="87">
        <v>0</v>
      </c>
      <c r="AR29" s="87">
        <v>0</v>
      </c>
      <c r="AS29" s="87"/>
      <c r="AT29" s="87"/>
      <c r="AU29" s="87"/>
      <c r="AV29" s="87"/>
      <c r="AW29" s="87"/>
      <c r="AX29" s="87"/>
      <c r="AY29" s="87"/>
      <c r="AZ29" s="87"/>
      <c r="BA29">
        <v>1</v>
      </c>
      <c r="BB29" s="86" t="str">
        <f>REPLACE(INDEX(GroupVertices[Group],MATCH(Edges[[#This Row],[Vertex 1]],GroupVertices[Vertex],0)),1,1,"")</f>
        <v>1</v>
      </c>
      <c r="BC29" s="86" t="str">
        <f>REPLACE(INDEX(GroupVertices[Group],MATCH(Edges[[#This Row],[Vertex 2]],GroupVertices[Vertex],0)),1,1,"")</f>
        <v>1</v>
      </c>
      <c r="BD29" s="51">
        <v>0</v>
      </c>
      <c r="BE29" s="52">
        <v>0</v>
      </c>
      <c r="BF29" s="51">
        <v>0</v>
      </c>
      <c r="BG29" s="52">
        <v>0</v>
      </c>
      <c r="BH29" s="51">
        <v>0</v>
      </c>
      <c r="BI29" s="52">
        <v>0</v>
      </c>
      <c r="BJ29" s="51">
        <v>8</v>
      </c>
      <c r="BK29" s="52">
        <v>100</v>
      </c>
      <c r="BL29" s="51">
        <v>8</v>
      </c>
    </row>
    <row r="30" spans="1:64" ht="45">
      <c r="A30" s="85" t="s">
        <v>238</v>
      </c>
      <c r="B30" s="85" t="s">
        <v>250</v>
      </c>
      <c r="C30" s="53" t="s">
        <v>825</v>
      </c>
      <c r="D30" s="54">
        <v>3</v>
      </c>
      <c r="E30" s="66" t="s">
        <v>132</v>
      </c>
      <c r="F30" s="55">
        <v>35</v>
      </c>
      <c r="G30" s="53"/>
      <c r="H30" s="57"/>
      <c r="I30" s="56"/>
      <c r="J30" s="56"/>
      <c r="K30" s="36" t="s">
        <v>65</v>
      </c>
      <c r="L30" s="84">
        <v>30</v>
      </c>
      <c r="M30" s="84"/>
      <c r="N30" s="63"/>
      <c r="O30" s="87" t="s">
        <v>252</v>
      </c>
      <c r="P30" s="89">
        <v>43698.34164351852</v>
      </c>
      <c r="Q30" s="87" t="s">
        <v>253</v>
      </c>
      <c r="R30" s="87"/>
      <c r="S30" s="87"/>
      <c r="T30" s="87" t="s">
        <v>257</v>
      </c>
      <c r="U30" s="91" t="s">
        <v>258</v>
      </c>
      <c r="V30" s="91" t="s">
        <v>258</v>
      </c>
      <c r="W30" s="89">
        <v>43698.34164351852</v>
      </c>
      <c r="X30" s="91" t="s">
        <v>287</v>
      </c>
      <c r="Y30" s="87"/>
      <c r="Z30" s="87"/>
      <c r="AA30" s="93" t="s">
        <v>329</v>
      </c>
      <c r="AB30" s="87"/>
      <c r="AC30" s="87" t="b">
        <v>0</v>
      </c>
      <c r="AD30" s="87">
        <v>0</v>
      </c>
      <c r="AE30" s="93" t="s">
        <v>344</v>
      </c>
      <c r="AF30" s="87" t="b">
        <v>0</v>
      </c>
      <c r="AG30" s="87" t="s">
        <v>345</v>
      </c>
      <c r="AH30" s="87"/>
      <c r="AI30" s="93" t="s">
        <v>344</v>
      </c>
      <c r="AJ30" s="87" t="b">
        <v>0</v>
      </c>
      <c r="AK30" s="87">
        <v>0</v>
      </c>
      <c r="AL30" s="93" t="s">
        <v>342</v>
      </c>
      <c r="AM30" s="87" t="s">
        <v>348</v>
      </c>
      <c r="AN30" s="87" t="b">
        <v>0</v>
      </c>
      <c r="AO30" s="93" t="s">
        <v>342</v>
      </c>
      <c r="AP30" s="87" t="s">
        <v>176</v>
      </c>
      <c r="AQ30" s="87">
        <v>0</v>
      </c>
      <c r="AR30" s="87">
        <v>0</v>
      </c>
      <c r="AS30" s="87"/>
      <c r="AT30" s="87"/>
      <c r="AU30" s="87"/>
      <c r="AV30" s="87"/>
      <c r="AW30" s="87"/>
      <c r="AX30" s="87"/>
      <c r="AY30" s="87"/>
      <c r="AZ30" s="87"/>
      <c r="BA30">
        <v>1</v>
      </c>
      <c r="BB30" s="86" t="str">
        <f>REPLACE(INDEX(GroupVertices[Group],MATCH(Edges[[#This Row],[Vertex 1]],GroupVertices[Vertex],0)),1,1,"")</f>
        <v>1</v>
      </c>
      <c r="BC30" s="86" t="str">
        <f>REPLACE(INDEX(GroupVertices[Group],MATCH(Edges[[#This Row],[Vertex 2]],GroupVertices[Vertex],0)),1,1,"")</f>
        <v>1</v>
      </c>
      <c r="BD30" s="51">
        <v>0</v>
      </c>
      <c r="BE30" s="52">
        <v>0</v>
      </c>
      <c r="BF30" s="51">
        <v>0</v>
      </c>
      <c r="BG30" s="52">
        <v>0</v>
      </c>
      <c r="BH30" s="51">
        <v>0</v>
      </c>
      <c r="BI30" s="52">
        <v>0</v>
      </c>
      <c r="BJ30" s="51">
        <v>8</v>
      </c>
      <c r="BK30" s="52">
        <v>100</v>
      </c>
      <c r="BL30" s="51">
        <v>8</v>
      </c>
    </row>
    <row r="31" spans="1:64" ht="45">
      <c r="A31" s="85" t="s">
        <v>239</v>
      </c>
      <c r="B31" s="85" t="s">
        <v>250</v>
      </c>
      <c r="C31" s="53" t="s">
        <v>825</v>
      </c>
      <c r="D31" s="54">
        <v>3</v>
      </c>
      <c r="E31" s="66" t="s">
        <v>132</v>
      </c>
      <c r="F31" s="55">
        <v>35</v>
      </c>
      <c r="G31" s="53"/>
      <c r="H31" s="57"/>
      <c r="I31" s="56"/>
      <c r="J31" s="56"/>
      <c r="K31" s="36" t="s">
        <v>65</v>
      </c>
      <c r="L31" s="84">
        <v>31</v>
      </c>
      <c r="M31" s="84"/>
      <c r="N31" s="63"/>
      <c r="O31" s="87" t="s">
        <v>252</v>
      </c>
      <c r="P31" s="89">
        <v>43698.38144675926</v>
      </c>
      <c r="Q31" s="87" t="s">
        <v>253</v>
      </c>
      <c r="R31" s="87"/>
      <c r="S31" s="87"/>
      <c r="T31" s="87" t="s">
        <v>257</v>
      </c>
      <c r="U31" s="91" t="s">
        <v>258</v>
      </c>
      <c r="V31" s="91" t="s">
        <v>258</v>
      </c>
      <c r="W31" s="89">
        <v>43698.38144675926</v>
      </c>
      <c r="X31" s="91" t="s">
        <v>288</v>
      </c>
      <c r="Y31" s="87"/>
      <c r="Z31" s="87"/>
      <c r="AA31" s="93" t="s">
        <v>330</v>
      </c>
      <c r="AB31" s="87"/>
      <c r="AC31" s="87" t="b">
        <v>0</v>
      </c>
      <c r="AD31" s="87">
        <v>0</v>
      </c>
      <c r="AE31" s="93" t="s">
        <v>344</v>
      </c>
      <c r="AF31" s="87" t="b">
        <v>0</v>
      </c>
      <c r="AG31" s="87" t="s">
        <v>345</v>
      </c>
      <c r="AH31" s="87"/>
      <c r="AI31" s="93" t="s">
        <v>344</v>
      </c>
      <c r="AJ31" s="87" t="b">
        <v>0</v>
      </c>
      <c r="AK31" s="87">
        <v>0</v>
      </c>
      <c r="AL31" s="93" t="s">
        <v>342</v>
      </c>
      <c r="AM31" s="87" t="s">
        <v>346</v>
      </c>
      <c r="AN31" s="87" t="b">
        <v>0</v>
      </c>
      <c r="AO31" s="93" t="s">
        <v>342</v>
      </c>
      <c r="AP31" s="87" t="s">
        <v>176</v>
      </c>
      <c r="AQ31" s="87">
        <v>0</v>
      </c>
      <c r="AR31" s="87">
        <v>0</v>
      </c>
      <c r="AS31" s="87"/>
      <c r="AT31" s="87"/>
      <c r="AU31" s="87"/>
      <c r="AV31" s="87"/>
      <c r="AW31" s="87"/>
      <c r="AX31" s="87"/>
      <c r="AY31" s="87"/>
      <c r="AZ31" s="87"/>
      <c r="BA31">
        <v>1</v>
      </c>
      <c r="BB31" s="86" t="str">
        <f>REPLACE(INDEX(GroupVertices[Group],MATCH(Edges[[#This Row],[Vertex 1]],GroupVertices[Vertex],0)),1,1,"")</f>
        <v>1</v>
      </c>
      <c r="BC31" s="86" t="str">
        <f>REPLACE(INDEX(GroupVertices[Group],MATCH(Edges[[#This Row],[Vertex 2]],GroupVertices[Vertex],0)),1,1,"")</f>
        <v>1</v>
      </c>
      <c r="BD31" s="51">
        <v>0</v>
      </c>
      <c r="BE31" s="52">
        <v>0</v>
      </c>
      <c r="BF31" s="51">
        <v>0</v>
      </c>
      <c r="BG31" s="52">
        <v>0</v>
      </c>
      <c r="BH31" s="51">
        <v>0</v>
      </c>
      <c r="BI31" s="52">
        <v>0</v>
      </c>
      <c r="BJ31" s="51">
        <v>8</v>
      </c>
      <c r="BK31" s="52">
        <v>100</v>
      </c>
      <c r="BL31" s="51">
        <v>8</v>
      </c>
    </row>
    <row r="32" spans="1:64" ht="45">
      <c r="A32" s="85" t="s">
        <v>240</v>
      </c>
      <c r="B32" s="85" t="s">
        <v>250</v>
      </c>
      <c r="C32" s="53" t="s">
        <v>825</v>
      </c>
      <c r="D32" s="54">
        <v>3</v>
      </c>
      <c r="E32" s="66" t="s">
        <v>132</v>
      </c>
      <c r="F32" s="55">
        <v>35</v>
      </c>
      <c r="G32" s="53"/>
      <c r="H32" s="57"/>
      <c r="I32" s="56"/>
      <c r="J32" s="56"/>
      <c r="K32" s="36" t="s">
        <v>65</v>
      </c>
      <c r="L32" s="84">
        <v>32</v>
      </c>
      <c r="M32" s="84"/>
      <c r="N32" s="63"/>
      <c r="O32" s="87" t="s">
        <v>252</v>
      </c>
      <c r="P32" s="89">
        <v>43698.38731481481</v>
      </c>
      <c r="Q32" s="87" t="s">
        <v>253</v>
      </c>
      <c r="R32" s="87"/>
      <c r="S32" s="87"/>
      <c r="T32" s="87" t="s">
        <v>257</v>
      </c>
      <c r="U32" s="91" t="s">
        <v>258</v>
      </c>
      <c r="V32" s="91" t="s">
        <v>258</v>
      </c>
      <c r="W32" s="89">
        <v>43698.38731481481</v>
      </c>
      <c r="X32" s="91" t="s">
        <v>289</v>
      </c>
      <c r="Y32" s="87"/>
      <c r="Z32" s="87"/>
      <c r="AA32" s="93" t="s">
        <v>331</v>
      </c>
      <c r="AB32" s="87"/>
      <c r="AC32" s="87" t="b">
        <v>0</v>
      </c>
      <c r="AD32" s="87">
        <v>0</v>
      </c>
      <c r="AE32" s="93" t="s">
        <v>344</v>
      </c>
      <c r="AF32" s="87" t="b">
        <v>0</v>
      </c>
      <c r="AG32" s="87" t="s">
        <v>345</v>
      </c>
      <c r="AH32" s="87"/>
      <c r="AI32" s="93" t="s">
        <v>344</v>
      </c>
      <c r="AJ32" s="87" t="b">
        <v>0</v>
      </c>
      <c r="AK32" s="87">
        <v>0</v>
      </c>
      <c r="AL32" s="93" t="s">
        <v>342</v>
      </c>
      <c r="AM32" s="87" t="s">
        <v>346</v>
      </c>
      <c r="AN32" s="87" t="b">
        <v>0</v>
      </c>
      <c r="AO32" s="93" t="s">
        <v>342</v>
      </c>
      <c r="AP32" s="87" t="s">
        <v>176</v>
      </c>
      <c r="AQ32" s="87">
        <v>0</v>
      </c>
      <c r="AR32" s="87">
        <v>0</v>
      </c>
      <c r="AS32" s="87"/>
      <c r="AT32" s="87"/>
      <c r="AU32" s="87"/>
      <c r="AV32" s="87"/>
      <c r="AW32" s="87"/>
      <c r="AX32" s="87"/>
      <c r="AY32" s="87"/>
      <c r="AZ32" s="87"/>
      <c r="BA32">
        <v>1</v>
      </c>
      <c r="BB32" s="86" t="str">
        <f>REPLACE(INDEX(GroupVertices[Group],MATCH(Edges[[#This Row],[Vertex 1]],GroupVertices[Vertex],0)),1,1,"")</f>
        <v>1</v>
      </c>
      <c r="BC32" s="86" t="str">
        <f>REPLACE(INDEX(GroupVertices[Group],MATCH(Edges[[#This Row],[Vertex 2]],GroupVertices[Vertex],0)),1,1,"")</f>
        <v>1</v>
      </c>
      <c r="BD32" s="51">
        <v>0</v>
      </c>
      <c r="BE32" s="52">
        <v>0</v>
      </c>
      <c r="BF32" s="51">
        <v>0</v>
      </c>
      <c r="BG32" s="52">
        <v>0</v>
      </c>
      <c r="BH32" s="51">
        <v>0</v>
      </c>
      <c r="BI32" s="52">
        <v>0</v>
      </c>
      <c r="BJ32" s="51">
        <v>8</v>
      </c>
      <c r="BK32" s="52">
        <v>100</v>
      </c>
      <c r="BL32" s="51">
        <v>8</v>
      </c>
    </row>
    <row r="33" spans="1:64" ht="45">
      <c r="A33" s="85" t="s">
        <v>241</v>
      </c>
      <c r="B33" s="85" t="s">
        <v>250</v>
      </c>
      <c r="C33" s="53" t="s">
        <v>825</v>
      </c>
      <c r="D33" s="54">
        <v>3</v>
      </c>
      <c r="E33" s="66" t="s">
        <v>132</v>
      </c>
      <c r="F33" s="55">
        <v>35</v>
      </c>
      <c r="G33" s="53"/>
      <c r="H33" s="57"/>
      <c r="I33" s="56"/>
      <c r="J33" s="56"/>
      <c r="K33" s="36" t="s">
        <v>65</v>
      </c>
      <c r="L33" s="84">
        <v>33</v>
      </c>
      <c r="M33" s="84"/>
      <c r="N33" s="63"/>
      <c r="O33" s="87" t="s">
        <v>252</v>
      </c>
      <c r="P33" s="89">
        <v>43698.38866898148</v>
      </c>
      <c r="Q33" s="87" t="s">
        <v>253</v>
      </c>
      <c r="R33" s="87"/>
      <c r="S33" s="87"/>
      <c r="T33" s="87" t="s">
        <v>257</v>
      </c>
      <c r="U33" s="91" t="s">
        <v>258</v>
      </c>
      <c r="V33" s="91" t="s">
        <v>258</v>
      </c>
      <c r="W33" s="89">
        <v>43698.38866898148</v>
      </c>
      <c r="X33" s="91" t="s">
        <v>290</v>
      </c>
      <c r="Y33" s="87"/>
      <c r="Z33" s="87"/>
      <c r="AA33" s="93" t="s">
        <v>332</v>
      </c>
      <c r="AB33" s="87"/>
      <c r="AC33" s="87" t="b">
        <v>0</v>
      </c>
      <c r="AD33" s="87">
        <v>0</v>
      </c>
      <c r="AE33" s="93" t="s">
        <v>344</v>
      </c>
      <c r="AF33" s="87" t="b">
        <v>0</v>
      </c>
      <c r="AG33" s="87" t="s">
        <v>345</v>
      </c>
      <c r="AH33" s="87"/>
      <c r="AI33" s="93" t="s">
        <v>344</v>
      </c>
      <c r="AJ33" s="87" t="b">
        <v>0</v>
      </c>
      <c r="AK33" s="87">
        <v>0</v>
      </c>
      <c r="AL33" s="93" t="s">
        <v>342</v>
      </c>
      <c r="AM33" s="87" t="s">
        <v>346</v>
      </c>
      <c r="AN33" s="87" t="b">
        <v>0</v>
      </c>
      <c r="AO33" s="93" t="s">
        <v>342</v>
      </c>
      <c r="AP33" s="87" t="s">
        <v>176</v>
      </c>
      <c r="AQ33" s="87">
        <v>0</v>
      </c>
      <c r="AR33" s="87">
        <v>0</v>
      </c>
      <c r="AS33" s="87"/>
      <c r="AT33" s="87"/>
      <c r="AU33" s="87"/>
      <c r="AV33" s="87"/>
      <c r="AW33" s="87"/>
      <c r="AX33" s="87"/>
      <c r="AY33" s="87"/>
      <c r="AZ33" s="87"/>
      <c r="BA33">
        <v>1</v>
      </c>
      <c r="BB33" s="86" t="str">
        <f>REPLACE(INDEX(GroupVertices[Group],MATCH(Edges[[#This Row],[Vertex 1]],GroupVertices[Vertex],0)),1,1,"")</f>
        <v>1</v>
      </c>
      <c r="BC33" s="86" t="str">
        <f>REPLACE(INDEX(GroupVertices[Group],MATCH(Edges[[#This Row],[Vertex 2]],GroupVertices[Vertex],0)),1,1,"")</f>
        <v>1</v>
      </c>
      <c r="BD33" s="51">
        <v>0</v>
      </c>
      <c r="BE33" s="52">
        <v>0</v>
      </c>
      <c r="BF33" s="51">
        <v>0</v>
      </c>
      <c r="BG33" s="52">
        <v>0</v>
      </c>
      <c r="BH33" s="51">
        <v>0</v>
      </c>
      <c r="BI33" s="52">
        <v>0</v>
      </c>
      <c r="BJ33" s="51">
        <v>8</v>
      </c>
      <c r="BK33" s="52">
        <v>100</v>
      </c>
      <c r="BL33" s="51">
        <v>8</v>
      </c>
    </row>
    <row r="34" spans="1:64" ht="45">
      <c r="A34" s="85" t="s">
        <v>242</v>
      </c>
      <c r="B34" s="85" t="s">
        <v>250</v>
      </c>
      <c r="C34" s="53" t="s">
        <v>825</v>
      </c>
      <c r="D34" s="54">
        <v>3</v>
      </c>
      <c r="E34" s="66" t="s">
        <v>132</v>
      </c>
      <c r="F34" s="55">
        <v>35</v>
      </c>
      <c r="G34" s="53"/>
      <c r="H34" s="57"/>
      <c r="I34" s="56"/>
      <c r="J34" s="56"/>
      <c r="K34" s="36" t="s">
        <v>65</v>
      </c>
      <c r="L34" s="84">
        <v>34</v>
      </c>
      <c r="M34" s="84"/>
      <c r="N34" s="63"/>
      <c r="O34" s="87" t="s">
        <v>252</v>
      </c>
      <c r="P34" s="89">
        <v>43698.41290509259</v>
      </c>
      <c r="Q34" s="87" t="s">
        <v>253</v>
      </c>
      <c r="R34" s="87"/>
      <c r="S34" s="87"/>
      <c r="T34" s="87" t="s">
        <v>257</v>
      </c>
      <c r="U34" s="91" t="s">
        <v>258</v>
      </c>
      <c r="V34" s="91" t="s">
        <v>258</v>
      </c>
      <c r="W34" s="89">
        <v>43698.41290509259</v>
      </c>
      <c r="X34" s="91" t="s">
        <v>291</v>
      </c>
      <c r="Y34" s="87"/>
      <c r="Z34" s="87"/>
      <c r="AA34" s="93" t="s">
        <v>333</v>
      </c>
      <c r="AB34" s="87"/>
      <c r="AC34" s="87" t="b">
        <v>0</v>
      </c>
      <c r="AD34" s="87">
        <v>0</v>
      </c>
      <c r="AE34" s="93" t="s">
        <v>344</v>
      </c>
      <c r="AF34" s="87" t="b">
        <v>0</v>
      </c>
      <c r="AG34" s="87" t="s">
        <v>345</v>
      </c>
      <c r="AH34" s="87"/>
      <c r="AI34" s="93" t="s">
        <v>344</v>
      </c>
      <c r="AJ34" s="87" t="b">
        <v>0</v>
      </c>
      <c r="AK34" s="87">
        <v>0</v>
      </c>
      <c r="AL34" s="93" t="s">
        <v>342</v>
      </c>
      <c r="AM34" s="87" t="s">
        <v>347</v>
      </c>
      <c r="AN34" s="87" t="b">
        <v>0</v>
      </c>
      <c r="AO34" s="93" t="s">
        <v>342</v>
      </c>
      <c r="AP34" s="87" t="s">
        <v>176</v>
      </c>
      <c r="AQ34" s="87">
        <v>0</v>
      </c>
      <c r="AR34" s="87">
        <v>0</v>
      </c>
      <c r="AS34" s="87"/>
      <c r="AT34" s="87"/>
      <c r="AU34" s="87"/>
      <c r="AV34" s="87"/>
      <c r="AW34" s="87"/>
      <c r="AX34" s="87"/>
      <c r="AY34" s="87"/>
      <c r="AZ34" s="87"/>
      <c r="BA34">
        <v>1</v>
      </c>
      <c r="BB34" s="86" t="str">
        <f>REPLACE(INDEX(GroupVertices[Group],MATCH(Edges[[#This Row],[Vertex 1]],GroupVertices[Vertex],0)),1,1,"")</f>
        <v>1</v>
      </c>
      <c r="BC34" s="86" t="str">
        <f>REPLACE(INDEX(GroupVertices[Group],MATCH(Edges[[#This Row],[Vertex 2]],GroupVertices[Vertex],0)),1,1,"")</f>
        <v>1</v>
      </c>
      <c r="BD34" s="51">
        <v>0</v>
      </c>
      <c r="BE34" s="52">
        <v>0</v>
      </c>
      <c r="BF34" s="51">
        <v>0</v>
      </c>
      <c r="BG34" s="52">
        <v>0</v>
      </c>
      <c r="BH34" s="51">
        <v>0</v>
      </c>
      <c r="BI34" s="52">
        <v>0</v>
      </c>
      <c r="BJ34" s="51">
        <v>8</v>
      </c>
      <c r="BK34" s="52">
        <v>100</v>
      </c>
      <c r="BL34" s="51">
        <v>8</v>
      </c>
    </row>
    <row r="35" spans="1:64" ht="45">
      <c r="A35" s="85" t="s">
        <v>243</v>
      </c>
      <c r="B35" s="85" t="s">
        <v>250</v>
      </c>
      <c r="C35" s="53" t="s">
        <v>825</v>
      </c>
      <c r="D35" s="54">
        <v>3</v>
      </c>
      <c r="E35" s="66" t="s">
        <v>132</v>
      </c>
      <c r="F35" s="55">
        <v>35</v>
      </c>
      <c r="G35" s="53"/>
      <c r="H35" s="57"/>
      <c r="I35" s="56"/>
      <c r="J35" s="56"/>
      <c r="K35" s="36" t="s">
        <v>65</v>
      </c>
      <c r="L35" s="84">
        <v>35</v>
      </c>
      <c r="M35" s="84"/>
      <c r="N35" s="63"/>
      <c r="O35" s="87" t="s">
        <v>252</v>
      </c>
      <c r="P35" s="89">
        <v>43698.42721064815</v>
      </c>
      <c r="Q35" s="87" t="s">
        <v>253</v>
      </c>
      <c r="R35" s="87"/>
      <c r="S35" s="87"/>
      <c r="T35" s="87" t="s">
        <v>257</v>
      </c>
      <c r="U35" s="91" t="s">
        <v>258</v>
      </c>
      <c r="V35" s="91" t="s">
        <v>258</v>
      </c>
      <c r="W35" s="89">
        <v>43698.42721064815</v>
      </c>
      <c r="X35" s="91" t="s">
        <v>292</v>
      </c>
      <c r="Y35" s="87"/>
      <c r="Z35" s="87"/>
      <c r="AA35" s="93" t="s">
        <v>334</v>
      </c>
      <c r="AB35" s="87"/>
      <c r="AC35" s="87" t="b">
        <v>0</v>
      </c>
      <c r="AD35" s="87">
        <v>0</v>
      </c>
      <c r="AE35" s="93" t="s">
        <v>344</v>
      </c>
      <c r="AF35" s="87" t="b">
        <v>0</v>
      </c>
      <c r="AG35" s="87" t="s">
        <v>345</v>
      </c>
      <c r="AH35" s="87"/>
      <c r="AI35" s="93" t="s">
        <v>344</v>
      </c>
      <c r="AJ35" s="87" t="b">
        <v>0</v>
      </c>
      <c r="AK35" s="87">
        <v>0</v>
      </c>
      <c r="AL35" s="93" t="s">
        <v>342</v>
      </c>
      <c r="AM35" s="87" t="s">
        <v>347</v>
      </c>
      <c r="AN35" s="87" t="b">
        <v>0</v>
      </c>
      <c r="AO35" s="93" t="s">
        <v>342</v>
      </c>
      <c r="AP35" s="87" t="s">
        <v>176</v>
      </c>
      <c r="AQ35" s="87">
        <v>0</v>
      </c>
      <c r="AR35" s="87">
        <v>0</v>
      </c>
      <c r="AS35" s="87"/>
      <c r="AT35" s="87"/>
      <c r="AU35" s="87"/>
      <c r="AV35" s="87"/>
      <c r="AW35" s="87"/>
      <c r="AX35" s="87"/>
      <c r="AY35" s="87"/>
      <c r="AZ35" s="87"/>
      <c r="BA35">
        <v>1</v>
      </c>
      <c r="BB35" s="86" t="str">
        <f>REPLACE(INDEX(GroupVertices[Group],MATCH(Edges[[#This Row],[Vertex 1]],GroupVertices[Vertex],0)),1,1,"")</f>
        <v>1</v>
      </c>
      <c r="BC35" s="86" t="str">
        <f>REPLACE(INDEX(GroupVertices[Group],MATCH(Edges[[#This Row],[Vertex 2]],GroupVertices[Vertex],0)),1,1,"")</f>
        <v>1</v>
      </c>
      <c r="BD35" s="51">
        <v>0</v>
      </c>
      <c r="BE35" s="52">
        <v>0</v>
      </c>
      <c r="BF35" s="51">
        <v>0</v>
      </c>
      <c r="BG35" s="52">
        <v>0</v>
      </c>
      <c r="BH35" s="51">
        <v>0</v>
      </c>
      <c r="BI35" s="52">
        <v>0</v>
      </c>
      <c r="BJ35" s="51">
        <v>8</v>
      </c>
      <c r="BK35" s="52">
        <v>100</v>
      </c>
      <c r="BL35" s="51">
        <v>8</v>
      </c>
    </row>
    <row r="36" spans="1:64" ht="45">
      <c r="A36" s="85" t="s">
        <v>244</v>
      </c>
      <c r="B36" s="85" t="s">
        <v>250</v>
      </c>
      <c r="C36" s="53" t="s">
        <v>825</v>
      </c>
      <c r="D36" s="54">
        <v>3</v>
      </c>
      <c r="E36" s="66" t="s">
        <v>132</v>
      </c>
      <c r="F36" s="55">
        <v>35</v>
      </c>
      <c r="G36" s="53"/>
      <c r="H36" s="57"/>
      <c r="I36" s="56"/>
      <c r="J36" s="56"/>
      <c r="K36" s="36" t="s">
        <v>65</v>
      </c>
      <c r="L36" s="84">
        <v>36</v>
      </c>
      <c r="M36" s="84"/>
      <c r="N36" s="63"/>
      <c r="O36" s="87" t="s">
        <v>252</v>
      </c>
      <c r="P36" s="89">
        <v>43698.442199074074</v>
      </c>
      <c r="Q36" s="87" t="s">
        <v>253</v>
      </c>
      <c r="R36" s="87"/>
      <c r="S36" s="87"/>
      <c r="T36" s="87" t="s">
        <v>257</v>
      </c>
      <c r="U36" s="91" t="s">
        <v>258</v>
      </c>
      <c r="V36" s="91" t="s">
        <v>258</v>
      </c>
      <c r="W36" s="89">
        <v>43698.442199074074</v>
      </c>
      <c r="X36" s="91" t="s">
        <v>293</v>
      </c>
      <c r="Y36" s="87"/>
      <c r="Z36" s="87"/>
      <c r="AA36" s="93" t="s">
        <v>335</v>
      </c>
      <c r="AB36" s="87"/>
      <c r="AC36" s="87" t="b">
        <v>0</v>
      </c>
      <c r="AD36" s="87">
        <v>0</v>
      </c>
      <c r="AE36" s="93" t="s">
        <v>344</v>
      </c>
      <c r="AF36" s="87" t="b">
        <v>0</v>
      </c>
      <c r="AG36" s="87" t="s">
        <v>345</v>
      </c>
      <c r="AH36" s="87"/>
      <c r="AI36" s="93" t="s">
        <v>344</v>
      </c>
      <c r="AJ36" s="87" t="b">
        <v>0</v>
      </c>
      <c r="AK36" s="87">
        <v>0</v>
      </c>
      <c r="AL36" s="93" t="s">
        <v>342</v>
      </c>
      <c r="AM36" s="87" t="s">
        <v>347</v>
      </c>
      <c r="AN36" s="87" t="b">
        <v>0</v>
      </c>
      <c r="AO36" s="93" t="s">
        <v>342</v>
      </c>
      <c r="AP36" s="87" t="s">
        <v>176</v>
      </c>
      <c r="AQ36" s="87">
        <v>0</v>
      </c>
      <c r="AR36" s="87">
        <v>0</v>
      </c>
      <c r="AS36" s="87"/>
      <c r="AT36" s="87"/>
      <c r="AU36" s="87"/>
      <c r="AV36" s="87"/>
      <c r="AW36" s="87"/>
      <c r="AX36" s="87"/>
      <c r="AY36" s="87"/>
      <c r="AZ36" s="87"/>
      <c r="BA36">
        <v>1</v>
      </c>
      <c r="BB36" s="86" t="str">
        <f>REPLACE(INDEX(GroupVertices[Group],MATCH(Edges[[#This Row],[Vertex 1]],GroupVertices[Vertex],0)),1,1,"")</f>
        <v>1</v>
      </c>
      <c r="BC36" s="86" t="str">
        <f>REPLACE(INDEX(GroupVertices[Group],MATCH(Edges[[#This Row],[Vertex 2]],GroupVertices[Vertex],0)),1,1,"")</f>
        <v>1</v>
      </c>
      <c r="BD36" s="51">
        <v>0</v>
      </c>
      <c r="BE36" s="52">
        <v>0</v>
      </c>
      <c r="BF36" s="51">
        <v>0</v>
      </c>
      <c r="BG36" s="52">
        <v>0</v>
      </c>
      <c r="BH36" s="51">
        <v>0</v>
      </c>
      <c r="BI36" s="52">
        <v>0</v>
      </c>
      <c r="BJ36" s="51">
        <v>8</v>
      </c>
      <c r="BK36" s="52">
        <v>100</v>
      </c>
      <c r="BL36" s="51">
        <v>8</v>
      </c>
    </row>
    <row r="37" spans="1:64" ht="45">
      <c r="A37" s="85" t="s">
        <v>245</v>
      </c>
      <c r="B37" s="85" t="s">
        <v>250</v>
      </c>
      <c r="C37" s="53" t="s">
        <v>825</v>
      </c>
      <c r="D37" s="54">
        <v>3</v>
      </c>
      <c r="E37" s="66" t="s">
        <v>132</v>
      </c>
      <c r="F37" s="55">
        <v>35</v>
      </c>
      <c r="G37" s="53"/>
      <c r="H37" s="57"/>
      <c r="I37" s="56"/>
      <c r="J37" s="56"/>
      <c r="K37" s="36" t="s">
        <v>65</v>
      </c>
      <c r="L37" s="84">
        <v>37</v>
      </c>
      <c r="M37" s="84"/>
      <c r="N37" s="63"/>
      <c r="O37" s="87" t="s">
        <v>252</v>
      </c>
      <c r="P37" s="89">
        <v>43698.46229166666</v>
      </c>
      <c r="Q37" s="87" t="s">
        <v>253</v>
      </c>
      <c r="R37" s="87"/>
      <c r="S37" s="87"/>
      <c r="T37" s="87" t="s">
        <v>257</v>
      </c>
      <c r="U37" s="91" t="s">
        <v>258</v>
      </c>
      <c r="V37" s="91" t="s">
        <v>258</v>
      </c>
      <c r="W37" s="89">
        <v>43698.46229166666</v>
      </c>
      <c r="X37" s="91" t="s">
        <v>294</v>
      </c>
      <c r="Y37" s="87"/>
      <c r="Z37" s="87"/>
      <c r="AA37" s="93" t="s">
        <v>336</v>
      </c>
      <c r="AB37" s="87"/>
      <c r="AC37" s="87" t="b">
        <v>0</v>
      </c>
      <c r="AD37" s="87">
        <v>0</v>
      </c>
      <c r="AE37" s="93" t="s">
        <v>344</v>
      </c>
      <c r="AF37" s="87" t="b">
        <v>0</v>
      </c>
      <c r="AG37" s="87" t="s">
        <v>345</v>
      </c>
      <c r="AH37" s="87"/>
      <c r="AI37" s="93" t="s">
        <v>344</v>
      </c>
      <c r="AJ37" s="87" t="b">
        <v>0</v>
      </c>
      <c r="AK37" s="87">
        <v>0</v>
      </c>
      <c r="AL37" s="93" t="s">
        <v>342</v>
      </c>
      <c r="AM37" s="87" t="s">
        <v>347</v>
      </c>
      <c r="AN37" s="87" t="b">
        <v>0</v>
      </c>
      <c r="AO37" s="93" t="s">
        <v>342</v>
      </c>
      <c r="AP37" s="87" t="s">
        <v>176</v>
      </c>
      <c r="AQ37" s="87">
        <v>0</v>
      </c>
      <c r="AR37" s="87">
        <v>0</v>
      </c>
      <c r="AS37" s="87"/>
      <c r="AT37" s="87"/>
      <c r="AU37" s="87"/>
      <c r="AV37" s="87"/>
      <c r="AW37" s="87"/>
      <c r="AX37" s="87"/>
      <c r="AY37" s="87"/>
      <c r="AZ37" s="87"/>
      <c r="BA37">
        <v>1</v>
      </c>
      <c r="BB37" s="86" t="str">
        <f>REPLACE(INDEX(GroupVertices[Group],MATCH(Edges[[#This Row],[Vertex 1]],GroupVertices[Vertex],0)),1,1,"")</f>
        <v>1</v>
      </c>
      <c r="BC37" s="86" t="str">
        <f>REPLACE(INDEX(GroupVertices[Group],MATCH(Edges[[#This Row],[Vertex 2]],GroupVertices[Vertex],0)),1,1,"")</f>
        <v>1</v>
      </c>
      <c r="BD37" s="51">
        <v>0</v>
      </c>
      <c r="BE37" s="52">
        <v>0</v>
      </c>
      <c r="BF37" s="51">
        <v>0</v>
      </c>
      <c r="BG37" s="52">
        <v>0</v>
      </c>
      <c r="BH37" s="51">
        <v>0</v>
      </c>
      <c r="BI37" s="52">
        <v>0</v>
      </c>
      <c r="BJ37" s="51">
        <v>8</v>
      </c>
      <c r="BK37" s="52">
        <v>100</v>
      </c>
      <c r="BL37" s="51">
        <v>8</v>
      </c>
    </row>
    <row r="38" spans="1:64" ht="45">
      <c r="A38" s="85" t="s">
        <v>246</v>
      </c>
      <c r="B38" s="85" t="s">
        <v>250</v>
      </c>
      <c r="C38" s="53" t="s">
        <v>825</v>
      </c>
      <c r="D38" s="54">
        <v>3</v>
      </c>
      <c r="E38" s="66" t="s">
        <v>132</v>
      </c>
      <c r="F38" s="55">
        <v>35</v>
      </c>
      <c r="G38" s="53"/>
      <c r="H38" s="57"/>
      <c r="I38" s="56"/>
      <c r="J38" s="56"/>
      <c r="K38" s="36" t="s">
        <v>65</v>
      </c>
      <c r="L38" s="84">
        <v>38</v>
      </c>
      <c r="M38" s="84"/>
      <c r="N38" s="63"/>
      <c r="O38" s="87" t="s">
        <v>252</v>
      </c>
      <c r="P38" s="89">
        <v>43698.654953703706</v>
      </c>
      <c r="Q38" s="87" t="s">
        <v>253</v>
      </c>
      <c r="R38" s="87"/>
      <c r="S38" s="87"/>
      <c r="T38" s="87" t="s">
        <v>257</v>
      </c>
      <c r="U38" s="91" t="s">
        <v>258</v>
      </c>
      <c r="V38" s="91" t="s">
        <v>258</v>
      </c>
      <c r="W38" s="89">
        <v>43698.654953703706</v>
      </c>
      <c r="X38" s="91" t="s">
        <v>295</v>
      </c>
      <c r="Y38" s="87"/>
      <c r="Z38" s="87"/>
      <c r="AA38" s="93" t="s">
        <v>337</v>
      </c>
      <c r="AB38" s="87"/>
      <c r="AC38" s="87" t="b">
        <v>0</v>
      </c>
      <c r="AD38" s="87">
        <v>0</v>
      </c>
      <c r="AE38" s="93" t="s">
        <v>344</v>
      </c>
      <c r="AF38" s="87" t="b">
        <v>0</v>
      </c>
      <c r="AG38" s="87" t="s">
        <v>345</v>
      </c>
      <c r="AH38" s="87"/>
      <c r="AI38" s="93" t="s">
        <v>344</v>
      </c>
      <c r="AJ38" s="87" t="b">
        <v>0</v>
      </c>
      <c r="AK38" s="87">
        <v>0</v>
      </c>
      <c r="AL38" s="93" t="s">
        <v>342</v>
      </c>
      <c r="AM38" s="87" t="s">
        <v>346</v>
      </c>
      <c r="AN38" s="87" t="b">
        <v>0</v>
      </c>
      <c r="AO38" s="93" t="s">
        <v>342</v>
      </c>
      <c r="AP38" s="87" t="s">
        <v>176</v>
      </c>
      <c r="AQ38" s="87">
        <v>0</v>
      </c>
      <c r="AR38" s="87">
        <v>0</v>
      </c>
      <c r="AS38" s="87"/>
      <c r="AT38" s="87"/>
      <c r="AU38" s="87"/>
      <c r="AV38" s="87"/>
      <c r="AW38" s="87"/>
      <c r="AX38" s="87"/>
      <c r="AY38" s="87"/>
      <c r="AZ38" s="87"/>
      <c r="BA38">
        <v>1</v>
      </c>
      <c r="BB38" s="86" t="str">
        <f>REPLACE(INDEX(GroupVertices[Group],MATCH(Edges[[#This Row],[Vertex 1]],GroupVertices[Vertex],0)),1,1,"")</f>
        <v>1</v>
      </c>
      <c r="BC38" s="86" t="str">
        <f>REPLACE(INDEX(GroupVertices[Group],MATCH(Edges[[#This Row],[Vertex 2]],GroupVertices[Vertex],0)),1,1,"")</f>
        <v>1</v>
      </c>
      <c r="BD38" s="51">
        <v>0</v>
      </c>
      <c r="BE38" s="52">
        <v>0</v>
      </c>
      <c r="BF38" s="51">
        <v>0</v>
      </c>
      <c r="BG38" s="52">
        <v>0</v>
      </c>
      <c r="BH38" s="51">
        <v>0</v>
      </c>
      <c r="BI38" s="52">
        <v>0</v>
      </c>
      <c r="BJ38" s="51">
        <v>8</v>
      </c>
      <c r="BK38" s="52">
        <v>100</v>
      </c>
      <c r="BL38" s="51">
        <v>8</v>
      </c>
    </row>
    <row r="39" spans="1:64" ht="45">
      <c r="A39" s="85" t="s">
        <v>247</v>
      </c>
      <c r="B39" s="85" t="s">
        <v>250</v>
      </c>
      <c r="C39" s="53" t="s">
        <v>825</v>
      </c>
      <c r="D39" s="54">
        <v>3</v>
      </c>
      <c r="E39" s="66" t="s">
        <v>132</v>
      </c>
      <c r="F39" s="55">
        <v>35</v>
      </c>
      <c r="G39" s="53"/>
      <c r="H39" s="57"/>
      <c r="I39" s="56"/>
      <c r="J39" s="56"/>
      <c r="K39" s="36" t="s">
        <v>65</v>
      </c>
      <c r="L39" s="84">
        <v>39</v>
      </c>
      <c r="M39" s="84"/>
      <c r="N39" s="63"/>
      <c r="O39" s="87" t="s">
        <v>252</v>
      </c>
      <c r="P39" s="89">
        <v>43698.74554398148</v>
      </c>
      <c r="Q39" s="87" t="s">
        <v>253</v>
      </c>
      <c r="R39" s="87"/>
      <c r="S39" s="87"/>
      <c r="T39" s="87" t="s">
        <v>257</v>
      </c>
      <c r="U39" s="91" t="s">
        <v>258</v>
      </c>
      <c r="V39" s="91" t="s">
        <v>258</v>
      </c>
      <c r="W39" s="89">
        <v>43698.74554398148</v>
      </c>
      <c r="X39" s="91" t="s">
        <v>296</v>
      </c>
      <c r="Y39" s="87"/>
      <c r="Z39" s="87"/>
      <c r="AA39" s="93" t="s">
        <v>338</v>
      </c>
      <c r="AB39" s="87"/>
      <c r="AC39" s="87" t="b">
        <v>0</v>
      </c>
      <c r="AD39" s="87">
        <v>0</v>
      </c>
      <c r="AE39" s="93" t="s">
        <v>344</v>
      </c>
      <c r="AF39" s="87" t="b">
        <v>0</v>
      </c>
      <c r="AG39" s="87" t="s">
        <v>345</v>
      </c>
      <c r="AH39" s="87"/>
      <c r="AI39" s="93" t="s">
        <v>344</v>
      </c>
      <c r="AJ39" s="87" t="b">
        <v>0</v>
      </c>
      <c r="AK39" s="87">
        <v>0</v>
      </c>
      <c r="AL39" s="93" t="s">
        <v>342</v>
      </c>
      <c r="AM39" s="87" t="s">
        <v>346</v>
      </c>
      <c r="AN39" s="87" t="b">
        <v>0</v>
      </c>
      <c r="AO39" s="93" t="s">
        <v>342</v>
      </c>
      <c r="AP39" s="87" t="s">
        <v>176</v>
      </c>
      <c r="AQ39" s="87">
        <v>0</v>
      </c>
      <c r="AR39" s="87">
        <v>0</v>
      </c>
      <c r="AS39" s="87"/>
      <c r="AT39" s="87"/>
      <c r="AU39" s="87"/>
      <c r="AV39" s="87"/>
      <c r="AW39" s="87"/>
      <c r="AX39" s="87"/>
      <c r="AY39" s="87"/>
      <c r="AZ39" s="87"/>
      <c r="BA39">
        <v>1</v>
      </c>
      <c r="BB39" s="86" t="str">
        <f>REPLACE(INDEX(GroupVertices[Group],MATCH(Edges[[#This Row],[Vertex 1]],GroupVertices[Vertex],0)),1,1,"")</f>
        <v>1</v>
      </c>
      <c r="BC39" s="86" t="str">
        <f>REPLACE(INDEX(GroupVertices[Group],MATCH(Edges[[#This Row],[Vertex 2]],GroupVertices[Vertex],0)),1,1,"")</f>
        <v>1</v>
      </c>
      <c r="BD39" s="51">
        <v>0</v>
      </c>
      <c r="BE39" s="52">
        <v>0</v>
      </c>
      <c r="BF39" s="51">
        <v>0</v>
      </c>
      <c r="BG39" s="52">
        <v>0</v>
      </c>
      <c r="BH39" s="51">
        <v>0</v>
      </c>
      <c r="BI39" s="52">
        <v>0</v>
      </c>
      <c r="BJ39" s="51">
        <v>8</v>
      </c>
      <c r="BK39" s="52">
        <v>100</v>
      </c>
      <c r="BL39" s="51">
        <v>8</v>
      </c>
    </row>
    <row r="40" spans="1:64" ht="45">
      <c r="A40" s="85" t="s">
        <v>248</v>
      </c>
      <c r="B40" s="85" t="s">
        <v>250</v>
      </c>
      <c r="C40" s="53" t="s">
        <v>825</v>
      </c>
      <c r="D40" s="54">
        <v>3</v>
      </c>
      <c r="E40" s="66" t="s">
        <v>132</v>
      </c>
      <c r="F40" s="55">
        <v>35</v>
      </c>
      <c r="G40" s="53"/>
      <c r="H40" s="57"/>
      <c r="I40" s="56"/>
      <c r="J40" s="56"/>
      <c r="K40" s="36" t="s">
        <v>65</v>
      </c>
      <c r="L40" s="84">
        <v>40</v>
      </c>
      <c r="M40" s="84"/>
      <c r="N40" s="63"/>
      <c r="O40" s="87" t="s">
        <v>252</v>
      </c>
      <c r="P40" s="89">
        <v>43699.10597222222</v>
      </c>
      <c r="Q40" s="87" t="s">
        <v>253</v>
      </c>
      <c r="R40" s="87"/>
      <c r="S40" s="87"/>
      <c r="T40" s="87" t="s">
        <v>257</v>
      </c>
      <c r="U40" s="91" t="s">
        <v>258</v>
      </c>
      <c r="V40" s="91" t="s">
        <v>258</v>
      </c>
      <c r="W40" s="89">
        <v>43699.10597222222</v>
      </c>
      <c r="X40" s="91" t="s">
        <v>297</v>
      </c>
      <c r="Y40" s="87"/>
      <c r="Z40" s="87"/>
      <c r="AA40" s="93" t="s">
        <v>339</v>
      </c>
      <c r="AB40" s="87"/>
      <c r="AC40" s="87" t="b">
        <v>0</v>
      </c>
      <c r="AD40" s="87">
        <v>0</v>
      </c>
      <c r="AE40" s="93" t="s">
        <v>344</v>
      </c>
      <c r="AF40" s="87" t="b">
        <v>0</v>
      </c>
      <c r="AG40" s="87" t="s">
        <v>345</v>
      </c>
      <c r="AH40" s="87"/>
      <c r="AI40" s="93" t="s">
        <v>344</v>
      </c>
      <c r="AJ40" s="87" t="b">
        <v>0</v>
      </c>
      <c r="AK40" s="87">
        <v>0</v>
      </c>
      <c r="AL40" s="93" t="s">
        <v>342</v>
      </c>
      <c r="AM40" s="87" t="s">
        <v>347</v>
      </c>
      <c r="AN40" s="87" t="b">
        <v>0</v>
      </c>
      <c r="AO40" s="93" t="s">
        <v>342</v>
      </c>
      <c r="AP40" s="87" t="s">
        <v>176</v>
      </c>
      <c r="AQ40" s="87">
        <v>0</v>
      </c>
      <c r="AR40" s="87">
        <v>0</v>
      </c>
      <c r="AS40" s="87"/>
      <c r="AT40" s="87"/>
      <c r="AU40" s="87"/>
      <c r="AV40" s="87"/>
      <c r="AW40" s="87"/>
      <c r="AX40" s="87"/>
      <c r="AY40" s="87"/>
      <c r="AZ40" s="87"/>
      <c r="BA40">
        <v>1</v>
      </c>
      <c r="BB40" s="86" t="str">
        <f>REPLACE(INDEX(GroupVertices[Group],MATCH(Edges[[#This Row],[Vertex 1]],GroupVertices[Vertex],0)),1,1,"")</f>
        <v>1</v>
      </c>
      <c r="BC40" s="86" t="str">
        <f>REPLACE(INDEX(GroupVertices[Group],MATCH(Edges[[#This Row],[Vertex 2]],GroupVertices[Vertex],0)),1,1,"")</f>
        <v>1</v>
      </c>
      <c r="BD40" s="51">
        <v>0</v>
      </c>
      <c r="BE40" s="52">
        <v>0</v>
      </c>
      <c r="BF40" s="51">
        <v>0</v>
      </c>
      <c r="BG40" s="52">
        <v>0</v>
      </c>
      <c r="BH40" s="51">
        <v>0</v>
      </c>
      <c r="BI40" s="52">
        <v>0</v>
      </c>
      <c r="BJ40" s="51">
        <v>8</v>
      </c>
      <c r="BK40" s="52">
        <v>100</v>
      </c>
      <c r="BL40" s="51">
        <v>8</v>
      </c>
    </row>
    <row r="41" spans="1:64" ht="45">
      <c r="A41" s="85" t="s">
        <v>249</v>
      </c>
      <c r="B41" s="85" t="s">
        <v>250</v>
      </c>
      <c r="C41" s="53" t="s">
        <v>825</v>
      </c>
      <c r="D41" s="54">
        <v>3</v>
      </c>
      <c r="E41" s="66" t="s">
        <v>132</v>
      </c>
      <c r="F41" s="55">
        <v>35</v>
      </c>
      <c r="G41" s="53"/>
      <c r="H41" s="57"/>
      <c r="I41" s="56"/>
      <c r="J41" s="56"/>
      <c r="K41" s="36" t="s">
        <v>65</v>
      </c>
      <c r="L41" s="84">
        <v>41</v>
      </c>
      <c r="M41" s="84"/>
      <c r="N41" s="63"/>
      <c r="O41" s="87" t="s">
        <v>252</v>
      </c>
      <c r="P41" s="89">
        <v>43699.1812037037</v>
      </c>
      <c r="Q41" s="87" t="s">
        <v>253</v>
      </c>
      <c r="R41" s="87"/>
      <c r="S41" s="87"/>
      <c r="T41" s="87" t="s">
        <v>257</v>
      </c>
      <c r="U41" s="91" t="s">
        <v>258</v>
      </c>
      <c r="V41" s="91" t="s">
        <v>258</v>
      </c>
      <c r="W41" s="89">
        <v>43699.1812037037</v>
      </c>
      <c r="X41" s="91" t="s">
        <v>298</v>
      </c>
      <c r="Y41" s="87"/>
      <c r="Z41" s="87"/>
      <c r="AA41" s="93" t="s">
        <v>340</v>
      </c>
      <c r="AB41" s="87"/>
      <c r="AC41" s="87" t="b">
        <v>0</v>
      </c>
      <c r="AD41" s="87">
        <v>0</v>
      </c>
      <c r="AE41" s="93" t="s">
        <v>344</v>
      </c>
      <c r="AF41" s="87" t="b">
        <v>0</v>
      </c>
      <c r="AG41" s="87" t="s">
        <v>345</v>
      </c>
      <c r="AH41" s="87"/>
      <c r="AI41" s="93" t="s">
        <v>344</v>
      </c>
      <c r="AJ41" s="87" t="b">
        <v>0</v>
      </c>
      <c r="AK41" s="87">
        <v>0</v>
      </c>
      <c r="AL41" s="93" t="s">
        <v>342</v>
      </c>
      <c r="AM41" s="87" t="s">
        <v>347</v>
      </c>
      <c r="AN41" s="87" t="b">
        <v>0</v>
      </c>
      <c r="AO41" s="93" t="s">
        <v>342</v>
      </c>
      <c r="AP41" s="87" t="s">
        <v>176</v>
      </c>
      <c r="AQ41" s="87">
        <v>0</v>
      </c>
      <c r="AR41" s="87">
        <v>0</v>
      </c>
      <c r="AS41" s="87"/>
      <c r="AT41" s="87"/>
      <c r="AU41" s="87"/>
      <c r="AV41" s="87"/>
      <c r="AW41" s="87"/>
      <c r="AX41" s="87"/>
      <c r="AY41" s="87"/>
      <c r="AZ41" s="87"/>
      <c r="BA41">
        <v>1</v>
      </c>
      <c r="BB41" s="86" t="str">
        <f>REPLACE(INDEX(GroupVertices[Group],MATCH(Edges[[#This Row],[Vertex 1]],GroupVertices[Vertex],0)),1,1,"")</f>
        <v>1</v>
      </c>
      <c r="BC41" s="86" t="str">
        <f>REPLACE(INDEX(GroupVertices[Group],MATCH(Edges[[#This Row],[Vertex 2]],GroupVertices[Vertex],0)),1,1,"")</f>
        <v>1</v>
      </c>
      <c r="BD41" s="51">
        <v>0</v>
      </c>
      <c r="BE41" s="52">
        <v>0</v>
      </c>
      <c r="BF41" s="51">
        <v>0</v>
      </c>
      <c r="BG41" s="52">
        <v>0</v>
      </c>
      <c r="BH41" s="51">
        <v>0</v>
      </c>
      <c r="BI41" s="52">
        <v>0</v>
      </c>
      <c r="BJ41" s="51">
        <v>8</v>
      </c>
      <c r="BK41" s="52">
        <v>100</v>
      </c>
      <c r="BL41" s="51">
        <v>8</v>
      </c>
    </row>
    <row r="42" spans="1:64" ht="30">
      <c r="A42" s="85" t="s">
        <v>250</v>
      </c>
      <c r="B42" s="85" t="s">
        <v>250</v>
      </c>
      <c r="C42" s="53" t="s">
        <v>826</v>
      </c>
      <c r="D42" s="54">
        <v>3</v>
      </c>
      <c r="E42" s="66" t="s">
        <v>136</v>
      </c>
      <c r="F42" s="55">
        <v>35</v>
      </c>
      <c r="G42" s="53"/>
      <c r="H42" s="57"/>
      <c r="I42" s="56"/>
      <c r="J42" s="56"/>
      <c r="K42" s="36" t="s">
        <v>65</v>
      </c>
      <c r="L42" s="84">
        <v>42</v>
      </c>
      <c r="M42" s="84"/>
      <c r="N42" s="63"/>
      <c r="O42" s="87" t="s">
        <v>176</v>
      </c>
      <c r="P42" s="89">
        <v>43567.68962962963</v>
      </c>
      <c r="Q42" s="87" t="s">
        <v>255</v>
      </c>
      <c r="R42" s="87"/>
      <c r="S42" s="87"/>
      <c r="T42" s="87" t="s">
        <v>257</v>
      </c>
      <c r="U42" s="91" t="s">
        <v>259</v>
      </c>
      <c r="V42" s="91" t="s">
        <v>259</v>
      </c>
      <c r="W42" s="89">
        <v>43567.68962962963</v>
      </c>
      <c r="X42" s="91" t="s">
        <v>299</v>
      </c>
      <c r="Y42" s="87"/>
      <c r="Z42" s="87"/>
      <c r="AA42" s="93" t="s">
        <v>341</v>
      </c>
      <c r="AB42" s="87"/>
      <c r="AC42" s="87" t="b">
        <v>0</v>
      </c>
      <c r="AD42" s="87">
        <v>6</v>
      </c>
      <c r="AE42" s="93" t="s">
        <v>344</v>
      </c>
      <c r="AF42" s="87" t="b">
        <v>0</v>
      </c>
      <c r="AG42" s="87" t="s">
        <v>345</v>
      </c>
      <c r="AH42" s="87"/>
      <c r="AI42" s="93" t="s">
        <v>344</v>
      </c>
      <c r="AJ42" s="87" t="b">
        <v>0</v>
      </c>
      <c r="AK42" s="87">
        <v>4</v>
      </c>
      <c r="AL42" s="93" t="s">
        <v>344</v>
      </c>
      <c r="AM42" s="87" t="s">
        <v>350</v>
      </c>
      <c r="AN42" s="87" t="b">
        <v>0</v>
      </c>
      <c r="AO42" s="93" t="s">
        <v>341</v>
      </c>
      <c r="AP42" s="87" t="s">
        <v>352</v>
      </c>
      <c r="AQ42" s="87">
        <v>0</v>
      </c>
      <c r="AR42" s="87">
        <v>0</v>
      </c>
      <c r="AS42" s="87"/>
      <c r="AT42" s="87"/>
      <c r="AU42" s="87"/>
      <c r="AV42" s="87"/>
      <c r="AW42" s="87"/>
      <c r="AX42" s="87"/>
      <c r="AY42" s="87"/>
      <c r="AZ42" s="87"/>
      <c r="BA42">
        <v>2</v>
      </c>
      <c r="BB42" s="86" t="str">
        <f>REPLACE(INDEX(GroupVertices[Group],MATCH(Edges[[#This Row],[Vertex 1]],GroupVertices[Vertex],0)),1,1,"")</f>
        <v>1</v>
      </c>
      <c r="BC42" s="86" t="str">
        <f>REPLACE(INDEX(GroupVertices[Group],MATCH(Edges[[#This Row],[Vertex 2]],GroupVertices[Vertex],0)),1,1,"")</f>
        <v>1</v>
      </c>
      <c r="BD42" s="51">
        <v>0</v>
      </c>
      <c r="BE42" s="52">
        <v>0</v>
      </c>
      <c r="BF42" s="51">
        <v>0</v>
      </c>
      <c r="BG42" s="52">
        <v>0</v>
      </c>
      <c r="BH42" s="51">
        <v>0</v>
      </c>
      <c r="BI42" s="52">
        <v>0</v>
      </c>
      <c r="BJ42" s="51">
        <v>4</v>
      </c>
      <c r="BK42" s="52">
        <v>100</v>
      </c>
      <c r="BL42" s="51">
        <v>4</v>
      </c>
    </row>
    <row r="43" spans="1:64" ht="30">
      <c r="A43" s="85" t="s">
        <v>250</v>
      </c>
      <c r="B43" s="85" t="s">
        <v>250</v>
      </c>
      <c r="C43" s="53" t="s">
        <v>826</v>
      </c>
      <c r="D43" s="54">
        <v>3</v>
      </c>
      <c r="E43" s="66" t="s">
        <v>136</v>
      </c>
      <c r="F43" s="55">
        <v>35</v>
      </c>
      <c r="G43" s="53"/>
      <c r="H43" s="57"/>
      <c r="I43" s="56"/>
      <c r="J43" s="56"/>
      <c r="K43" s="36" t="s">
        <v>65</v>
      </c>
      <c r="L43" s="84">
        <v>43</v>
      </c>
      <c r="M43" s="84"/>
      <c r="N43" s="63"/>
      <c r="O43" s="87" t="s">
        <v>176</v>
      </c>
      <c r="P43" s="89">
        <v>43697.87540509259</v>
      </c>
      <c r="Q43" s="87" t="s">
        <v>256</v>
      </c>
      <c r="R43" s="87"/>
      <c r="S43" s="87"/>
      <c r="T43" s="87" t="s">
        <v>257</v>
      </c>
      <c r="U43" s="91" t="s">
        <v>258</v>
      </c>
      <c r="V43" s="91" t="s">
        <v>258</v>
      </c>
      <c r="W43" s="89">
        <v>43697.87540509259</v>
      </c>
      <c r="X43" s="91" t="s">
        <v>300</v>
      </c>
      <c r="Y43" s="87"/>
      <c r="Z43" s="87"/>
      <c r="AA43" s="93" t="s">
        <v>342</v>
      </c>
      <c r="AB43" s="87"/>
      <c r="AC43" s="87" t="b">
        <v>0</v>
      </c>
      <c r="AD43" s="87">
        <v>144</v>
      </c>
      <c r="AE43" s="93" t="s">
        <v>344</v>
      </c>
      <c r="AF43" s="87" t="b">
        <v>0</v>
      </c>
      <c r="AG43" s="87" t="s">
        <v>345</v>
      </c>
      <c r="AH43" s="87"/>
      <c r="AI43" s="93" t="s">
        <v>344</v>
      </c>
      <c r="AJ43" s="87" t="b">
        <v>0</v>
      </c>
      <c r="AK43" s="87">
        <v>46</v>
      </c>
      <c r="AL43" s="93" t="s">
        <v>344</v>
      </c>
      <c r="AM43" s="87" t="s">
        <v>351</v>
      </c>
      <c r="AN43" s="87" t="b">
        <v>0</v>
      </c>
      <c r="AO43" s="93" t="s">
        <v>342</v>
      </c>
      <c r="AP43" s="87" t="s">
        <v>352</v>
      </c>
      <c r="AQ43" s="87">
        <v>0</v>
      </c>
      <c r="AR43" s="87">
        <v>0</v>
      </c>
      <c r="AS43" s="87"/>
      <c r="AT43" s="87"/>
      <c r="AU43" s="87"/>
      <c r="AV43" s="87"/>
      <c r="AW43" s="87"/>
      <c r="AX43" s="87"/>
      <c r="AY43" s="87"/>
      <c r="AZ43" s="87"/>
      <c r="BA43">
        <v>2</v>
      </c>
      <c r="BB43" s="86" t="str">
        <f>REPLACE(INDEX(GroupVertices[Group],MATCH(Edges[[#This Row],[Vertex 1]],GroupVertices[Vertex],0)),1,1,"")</f>
        <v>1</v>
      </c>
      <c r="BC43" s="86" t="str">
        <f>REPLACE(INDEX(GroupVertices[Group],MATCH(Edges[[#This Row],[Vertex 2]],GroupVertices[Vertex],0)),1,1,"")</f>
        <v>1</v>
      </c>
      <c r="BD43" s="51">
        <v>0</v>
      </c>
      <c r="BE43" s="52">
        <v>0</v>
      </c>
      <c r="BF43" s="51">
        <v>0</v>
      </c>
      <c r="BG43" s="52">
        <v>0</v>
      </c>
      <c r="BH43" s="51">
        <v>0</v>
      </c>
      <c r="BI43" s="52">
        <v>0</v>
      </c>
      <c r="BJ43" s="51">
        <v>6</v>
      </c>
      <c r="BK43" s="52">
        <v>100</v>
      </c>
      <c r="BL43" s="51">
        <v>6</v>
      </c>
    </row>
    <row r="44" spans="1:64" ht="45">
      <c r="A44" s="85" t="s">
        <v>251</v>
      </c>
      <c r="B44" s="85" t="s">
        <v>250</v>
      </c>
      <c r="C44" s="53" t="s">
        <v>825</v>
      </c>
      <c r="D44" s="54">
        <v>3</v>
      </c>
      <c r="E44" s="66" t="s">
        <v>132</v>
      </c>
      <c r="F44" s="55">
        <v>35</v>
      </c>
      <c r="G44" s="53"/>
      <c r="H44" s="57"/>
      <c r="I44" s="56"/>
      <c r="J44" s="56"/>
      <c r="K44" s="36" t="s">
        <v>65</v>
      </c>
      <c r="L44" s="84">
        <v>44</v>
      </c>
      <c r="M44" s="84"/>
      <c r="N44" s="63"/>
      <c r="O44" s="87" t="s">
        <v>252</v>
      </c>
      <c r="P44" s="89">
        <v>43700.40363425926</v>
      </c>
      <c r="Q44" s="87" t="s">
        <v>253</v>
      </c>
      <c r="R44" s="87"/>
      <c r="S44" s="87"/>
      <c r="T44" s="87" t="s">
        <v>257</v>
      </c>
      <c r="U44" s="91" t="s">
        <v>258</v>
      </c>
      <c r="V44" s="91" t="s">
        <v>258</v>
      </c>
      <c r="W44" s="89">
        <v>43700.40363425926</v>
      </c>
      <c r="X44" s="91" t="s">
        <v>301</v>
      </c>
      <c r="Y44" s="87"/>
      <c r="Z44" s="87"/>
      <c r="AA44" s="93" t="s">
        <v>343</v>
      </c>
      <c r="AB44" s="87"/>
      <c r="AC44" s="87" t="b">
        <v>0</v>
      </c>
      <c r="AD44" s="87">
        <v>0</v>
      </c>
      <c r="AE44" s="93" t="s">
        <v>344</v>
      </c>
      <c r="AF44" s="87" t="b">
        <v>0</v>
      </c>
      <c r="AG44" s="87" t="s">
        <v>345</v>
      </c>
      <c r="AH44" s="87"/>
      <c r="AI44" s="93" t="s">
        <v>344</v>
      </c>
      <c r="AJ44" s="87" t="b">
        <v>0</v>
      </c>
      <c r="AK44" s="87">
        <v>0</v>
      </c>
      <c r="AL44" s="93" t="s">
        <v>342</v>
      </c>
      <c r="AM44" s="87" t="s">
        <v>346</v>
      </c>
      <c r="AN44" s="87" t="b">
        <v>0</v>
      </c>
      <c r="AO44" s="93" t="s">
        <v>342</v>
      </c>
      <c r="AP44" s="87" t="s">
        <v>176</v>
      </c>
      <c r="AQ44" s="87">
        <v>0</v>
      </c>
      <c r="AR44" s="87">
        <v>0</v>
      </c>
      <c r="AS44" s="87"/>
      <c r="AT44" s="87"/>
      <c r="AU44" s="87"/>
      <c r="AV44" s="87"/>
      <c r="AW44" s="87"/>
      <c r="AX44" s="87"/>
      <c r="AY44" s="87"/>
      <c r="AZ44" s="87"/>
      <c r="BA44">
        <v>1</v>
      </c>
      <c r="BB44" s="86" t="str">
        <f>REPLACE(INDEX(GroupVertices[Group],MATCH(Edges[[#This Row],[Vertex 1]],GroupVertices[Vertex],0)),1,1,"")</f>
        <v>1</v>
      </c>
      <c r="BC44" s="86" t="str">
        <f>REPLACE(INDEX(GroupVertices[Group],MATCH(Edges[[#This Row],[Vertex 2]],GroupVertices[Vertex],0)),1,1,"")</f>
        <v>1</v>
      </c>
      <c r="BD44" s="51">
        <v>0</v>
      </c>
      <c r="BE44" s="52">
        <v>0</v>
      </c>
      <c r="BF44" s="51">
        <v>0</v>
      </c>
      <c r="BG44" s="52">
        <v>0</v>
      </c>
      <c r="BH44" s="51">
        <v>0</v>
      </c>
      <c r="BI44" s="52">
        <v>0</v>
      </c>
      <c r="BJ44" s="51">
        <v>8</v>
      </c>
      <c r="BK44" s="52">
        <v>100</v>
      </c>
      <c r="BL44" s="51">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ErrorMessage="1" sqref="N2:N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Color" prompt="To select an optional edge color, right-click and select Select Color on the right-click menu." sqref="C3:C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Opacity" prompt="Enter an optional edge opacity between 0 (transparent) and 100 (opaque)." errorTitle="Invalid Edge Opacity" error="The optional edge opacity must be a whole number between 0 and 10." sqref="F3:F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showErrorMessage="1" promptTitle="Vertex 1 Name" prompt="Enter the name of the edge's first vertex." sqref="A3:A44"/>
    <dataValidation allowBlank="1" showInputMessage="1" showErrorMessage="1" promptTitle="Vertex 2 Name" prompt="Enter the name of the edge's second vertex." sqref="B3:B44"/>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
  </dataValidations>
  <hyperlinks>
    <hyperlink ref="U3" r:id="rId1" display="https://pbs.twimg.com/ext_tw_video_thumb/1163918058081198080/pu/img/36zV-0yXYGWdf8eL.jpg"/>
    <hyperlink ref="U4" r:id="rId2" display="https://pbs.twimg.com/ext_tw_video_thumb/1163918058081198080/pu/img/36zV-0yXYGWdf8eL.jpg"/>
    <hyperlink ref="U5" r:id="rId3" display="https://pbs.twimg.com/ext_tw_video_thumb/1163918058081198080/pu/img/36zV-0yXYGWdf8eL.jpg"/>
    <hyperlink ref="U6" r:id="rId4" display="https://pbs.twimg.com/ext_tw_video_thumb/1163918058081198080/pu/img/36zV-0yXYGWdf8eL.jpg"/>
    <hyperlink ref="U7" r:id="rId5" display="https://pbs.twimg.com/ext_tw_video_thumb/1163918058081198080/pu/img/36zV-0yXYGWdf8eL.jpg"/>
    <hyperlink ref="U8" r:id="rId6" display="https://pbs.twimg.com/ext_tw_video_thumb/1163918058081198080/pu/img/36zV-0yXYGWdf8eL.jpg"/>
    <hyperlink ref="U9" r:id="rId7" display="https://pbs.twimg.com/ext_tw_video_thumb/1163918058081198080/pu/img/36zV-0yXYGWdf8eL.jpg"/>
    <hyperlink ref="U10" r:id="rId8" display="https://pbs.twimg.com/ext_tw_video_thumb/1163918058081198080/pu/img/36zV-0yXYGWdf8eL.jpg"/>
    <hyperlink ref="U11" r:id="rId9" display="https://pbs.twimg.com/ext_tw_video_thumb/1163918058081198080/pu/img/36zV-0yXYGWdf8eL.jpg"/>
    <hyperlink ref="U12" r:id="rId10" display="https://pbs.twimg.com/ext_tw_video_thumb/1163918058081198080/pu/img/36zV-0yXYGWdf8eL.jpg"/>
    <hyperlink ref="U13" r:id="rId11" display="https://pbs.twimg.com/ext_tw_video_thumb/1163918058081198080/pu/img/36zV-0yXYGWdf8eL.jpg"/>
    <hyperlink ref="U14" r:id="rId12" display="https://pbs.twimg.com/ext_tw_video_thumb/1163918058081198080/pu/img/36zV-0yXYGWdf8eL.jpg"/>
    <hyperlink ref="U15" r:id="rId13" display="https://pbs.twimg.com/ext_tw_video_thumb/1163918058081198080/pu/img/36zV-0yXYGWdf8eL.jpg"/>
    <hyperlink ref="U16" r:id="rId14" display="https://pbs.twimg.com/ext_tw_video_thumb/1163918058081198080/pu/img/36zV-0yXYGWdf8eL.jpg"/>
    <hyperlink ref="U17" r:id="rId15" display="https://pbs.twimg.com/ext_tw_video_thumb/1163918058081198080/pu/img/36zV-0yXYGWdf8eL.jpg"/>
    <hyperlink ref="U18" r:id="rId16" display="https://pbs.twimg.com/ext_tw_video_thumb/1163918058081198080/pu/img/36zV-0yXYGWdf8eL.jpg"/>
    <hyperlink ref="U19" r:id="rId17" display="https://pbs.twimg.com/ext_tw_video_thumb/1163918058081198080/pu/img/36zV-0yXYGWdf8eL.jpg"/>
    <hyperlink ref="U20" r:id="rId18" display="https://pbs.twimg.com/ext_tw_video_thumb/1163918058081198080/pu/img/36zV-0yXYGWdf8eL.jpg"/>
    <hyperlink ref="U21" r:id="rId19" display="https://pbs.twimg.com/ext_tw_video_thumb/1163918058081198080/pu/img/36zV-0yXYGWdf8eL.jpg"/>
    <hyperlink ref="U22" r:id="rId20" display="https://pbs.twimg.com/ext_tw_video_thumb/1163918058081198080/pu/img/36zV-0yXYGWdf8eL.jpg"/>
    <hyperlink ref="U23" r:id="rId21" display="https://pbs.twimg.com/ext_tw_video_thumb/1163918058081198080/pu/img/36zV-0yXYGWdf8eL.jpg"/>
    <hyperlink ref="U24" r:id="rId22" display="https://pbs.twimg.com/ext_tw_video_thumb/1116740582980845570/pu/img/MrYLsUiGluVrR1oy.jpg"/>
    <hyperlink ref="U25" r:id="rId23" display="https://pbs.twimg.com/ext_tw_video_thumb/1163918058081198080/pu/img/36zV-0yXYGWdf8eL.jpg"/>
    <hyperlink ref="U26" r:id="rId24" display="https://pbs.twimg.com/ext_tw_video_thumb/1163918058081198080/pu/img/36zV-0yXYGWdf8eL.jpg"/>
    <hyperlink ref="U27" r:id="rId25" display="https://pbs.twimg.com/ext_tw_video_thumb/1163918058081198080/pu/img/36zV-0yXYGWdf8eL.jpg"/>
    <hyperlink ref="U28" r:id="rId26" display="https://pbs.twimg.com/ext_tw_video_thumb/1163918058081198080/pu/img/36zV-0yXYGWdf8eL.jpg"/>
    <hyperlink ref="U29" r:id="rId27" display="https://pbs.twimg.com/ext_tw_video_thumb/1163918058081198080/pu/img/36zV-0yXYGWdf8eL.jpg"/>
    <hyperlink ref="U30" r:id="rId28" display="https://pbs.twimg.com/ext_tw_video_thumb/1163918058081198080/pu/img/36zV-0yXYGWdf8eL.jpg"/>
    <hyperlink ref="U31" r:id="rId29" display="https://pbs.twimg.com/ext_tw_video_thumb/1163918058081198080/pu/img/36zV-0yXYGWdf8eL.jpg"/>
    <hyperlink ref="U32" r:id="rId30" display="https://pbs.twimg.com/ext_tw_video_thumb/1163918058081198080/pu/img/36zV-0yXYGWdf8eL.jpg"/>
    <hyperlink ref="U33" r:id="rId31" display="https://pbs.twimg.com/ext_tw_video_thumb/1163918058081198080/pu/img/36zV-0yXYGWdf8eL.jpg"/>
    <hyperlink ref="U34" r:id="rId32" display="https://pbs.twimg.com/ext_tw_video_thumb/1163918058081198080/pu/img/36zV-0yXYGWdf8eL.jpg"/>
    <hyperlink ref="U35" r:id="rId33" display="https://pbs.twimg.com/ext_tw_video_thumb/1163918058081198080/pu/img/36zV-0yXYGWdf8eL.jpg"/>
    <hyperlink ref="U36" r:id="rId34" display="https://pbs.twimg.com/ext_tw_video_thumb/1163918058081198080/pu/img/36zV-0yXYGWdf8eL.jpg"/>
    <hyperlink ref="U37" r:id="rId35" display="https://pbs.twimg.com/ext_tw_video_thumb/1163918058081198080/pu/img/36zV-0yXYGWdf8eL.jpg"/>
    <hyperlink ref="U38" r:id="rId36" display="https://pbs.twimg.com/ext_tw_video_thumb/1163918058081198080/pu/img/36zV-0yXYGWdf8eL.jpg"/>
    <hyperlink ref="U39" r:id="rId37" display="https://pbs.twimg.com/ext_tw_video_thumb/1163918058081198080/pu/img/36zV-0yXYGWdf8eL.jpg"/>
    <hyperlink ref="U40" r:id="rId38" display="https://pbs.twimg.com/ext_tw_video_thumb/1163918058081198080/pu/img/36zV-0yXYGWdf8eL.jpg"/>
    <hyperlink ref="U41" r:id="rId39" display="https://pbs.twimg.com/ext_tw_video_thumb/1163918058081198080/pu/img/36zV-0yXYGWdf8eL.jpg"/>
    <hyperlink ref="U42" r:id="rId40" display="https://pbs.twimg.com/ext_tw_video_thumb/1116740582980845570/pu/img/MrYLsUiGluVrR1oy.jpg"/>
    <hyperlink ref="U43" r:id="rId41" display="https://pbs.twimg.com/ext_tw_video_thumb/1163918058081198080/pu/img/36zV-0yXYGWdf8eL.jpg"/>
    <hyperlink ref="U44" r:id="rId42" display="https://pbs.twimg.com/ext_tw_video_thumb/1163918058081198080/pu/img/36zV-0yXYGWdf8eL.jpg"/>
    <hyperlink ref="V3" r:id="rId43" display="https://pbs.twimg.com/ext_tw_video_thumb/1163918058081198080/pu/img/36zV-0yXYGWdf8eL.jpg"/>
    <hyperlink ref="V4" r:id="rId44" display="https://pbs.twimg.com/ext_tw_video_thumb/1163918058081198080/pu/img/36zV-0yXYGWdf8eL.jpg"/>
    <hyperlink ref="V5" r:id="rId45" display="https://pbs.twimg.com/ext_tw_video_thumb/1163918058081198080/pu/img/36zV-0yXYGWdf8eL.jpg"/>
    <hyperlink ref="V6" r:id="rId46" display="https://pbs.twimg.com/ext_tw_video_thumb/1163918058081198080/pu/img/36zV-0yXYGWdf8eL.jpg"/>
    <hyperlink ref="V7" r:id="rId47" display="https://pbs.twimg.com/ext_tw_video_thumb/1163918058081198080/pu/img/36zV-0yXYGWdf8eL.jpg"/>
    <hyperlink ref="V8" r:id="rId48" display="https://pbs.twimg.com/ext_tw_video_thumb/1163918058081198080/pu/img/36zV-0yXYGWdf8eL.jpg"/>
    <hyperlink ref="V9" r:id="rId49" display="https://pbs.twimg.com/ext_tw_video_thumb/1163918058081198080/pu/img/36zV-0yXYGWdf8eL.jpg"/>
    <hyperlink ref="V10" r:id="rId50" display="https://pbs.twimg.com/ext_tw_video_thumb/1163918058081198080/pu/img/36zV-0yXYGWdf8eL.jpg"/>
    <hyperlink ref="V11" r:id="rId51" display="https://pbs.twimg.com/ext_tw_video_thumb/1163918058081198080/pu/img/36zV-0yXYGWdf8eL.jpg"/>
    <hyperlink ref="V12" r:id="rId52" display="https://pbs.twimg.com/ext_tw_video_thumb/1163918058081198080/pu/img/36zV-0yXYGWdf8eL.jpg"/>
    <hyperlink ref="V13" r:id="rId53" display="https://pbs.twimg.com/ext_tw_video_thumb/1163918058081198080/pu/img/36zV-0yXYGWdf8eL.jpg"/>
    <hyperlink ref="V14" r:id="rId54" display="https://pbs.twimg.com/ext_tw_video_thumb/1163918058081198080/pu/img/36zV-0yXYGWdf8eL.jpg"/>
    <hyperlink ref="V15" r:id="rId55" display="https://pbs.twimg.com/ext_tw_video_thumb/1163918058081198080/pu/img/36zV-0yXYGWdf8eL.jpg"/>
    <hyperlink ref="V16" r:id="rId56" display="https://pbs.twimg.com/ext_tw_video_thumb/1163918058081198080/pu/img/36zV-0yXYGWdf8eL.jpg"/>
    <hyperlink ref="V17" r:id="rId57" display="https://pbs.twimg.com/ext_tw_video_thumb/1163918058081198080/pu/img/36zV-0yXYGWdf8eL.jpg"/>
    <hyperlink ref="V18" r:id="rId58" display="https://pbs.twimg.com/ext_tw_video_thumb/1163918058081198080/pu/img/36zV-0yXYGWdf8eL.jpg"/>
    <hyperlink ref="V19" r:id="rId59" display="https://pbs.twimg.com/ext_tw_video_thumb/1163918058081198080/pu/img/36zV-0yXYGWdf8eL.jpg"/>
    <hyperlink ref="V20" r:id="rId60" display="https://pbs.twimg.com/ext_tw_video_thumb/1163918058081198080/pu/img/36zV-0yXYGWdf8eL.jpg"/>
    <hyperlink ref="V21" r:id="rId61" display="https://pbs.twimg.com/ext_tw_video_thumb/1163918058081198080/pu/img/36zV-0yXYGWdf8eL.jpg"/>
    <hyperlink ref="V22" r:id="rId62" display="https://pbs.twimg.com/ext_tw_video_thumb/1163918058081198080/pu/img/36zV-0yXYGWdf8eL.jpg"/>
    <hyperlink ref="V23" r:id="rId63" display="https://pbs.twimg.com/ext_tw_video_thumb/1163918058081198080/pu/img/36zV-0yXYGWdf8eL.jpg"/>
    <hyperlink ref="V24" r:id="rId64" display="https://pbs.twimg.com/ext_tw_video_thumb/1116740582980845570/pu/img/MrYLsUiGluVrR1oy.jpg"/>
    <hyperlink ref="V25" r:id="rId65" display="https://pbs.twimg.com/ext_tw_video_thumb/1163918058081198080/pu/img/36zV-0yXYGWdf8eL.jpg"/>
    <hyperlink ref="V26" r:id="rId66" display="https://pbs.twimg.com/ext_tw_video_thumb/1163918058081198080/pu/img/36zV-0yXYGWdf8eL.jpg"/>
    <hyperlink ref="V27" r:id="rId67" display="https://pbs.twimg.com/ext_tw_video_thumb/1163918058081198080/pu/img/36zV-0yXYGWdf8eL.jpg"/>
    <hyperlink ref="V28" r:id="rId68" display="https://pbs.twimg.com/ext_tw_video_thumb/1163918058081198080/pu/img/36zV-0yXYGWdf8eL.jpg"/>
    <hyperlink ref="V29" r:id="rId69" display="https://pbs.twimg.com/ext_tw_video_thumb/1163918058081198080/pu/img/36zV-0yXYGWdf8eL.jpg"/>
    <hyperlink ref="V30" r:id="rId70" display="https://pbs.twimg.com/ext_tw_video_thumb/1163918058081198080/pu/img/36zV-0yXYGWdf8eL.jpg"/>
    <hyperlink ref="V31" r:id="rId71" display="https://pbs.twimg.com/ext_tw_video_thumb/1163918058081198080/pu/img/36zV-0yXYGWdf8eL.jpg"/>
    <hyperlink ref="V32" r:id="rId72" display="https://pbs.twimg.com/ext_tw_video_thumb/1163918058081198080/pu/img/36zV-0yXYGWdf8eL.jpg"/>
    <hyperlink ref="V33" r:id="rId73" display="https://pbs.twimg.com/ext_tw_video_thumb/1163918058081198080/pu/img/36zV-0yXYGWdf8eL.jpg"/>
    <hyperlink ref="V34" r:id="rId74" display="https://pbs.twimg.com/ext_tw_video_thumb/1163918058081198080/pu/img/36zV-0yXYGWdf8eL.jpg"/>
    <hyperlink ref="V35" r:id="rId75" display="https://pbs.twimg.com/ext_tw_video_thumb/1163918058081198080/pu/img/36zV-0yXYGWdf8eL.jpg"/>
    <hyperlink ref="V36" r:id="rId76" display="https://pbs.twimg.com/ext_tw_video_thumb/1163918058081198080/pu/img/36zV-0yXYGWdf8eL.jpg"/>
    <hyperlink ref="V37" r:id="rId77" display="https://pbs.twimg.com/ext_tw_video_thumb/1163918058081198080/pu/img/36zV-0yXYGWdf8eL.jpg"/>
    <hyperlink ref="V38" r:id="rId78" display="https://pbs.twimg.com/ext_tw_video_thumb/1163918058081198080/pu/img/36zV-0yXYGWdf8eL.jpg"/>
    <hyperlink ref="V39" r:id="rId79" display="https://pbs.twimg.com/ext_tw_video_thumb/1163918058081198080/pu/img/36zV-0yXYGWdf8eL.jpg"/>
    <hyperlink ref="V40" r:id="rId80" display="https://pbs.twimg.com/ext_tw_video_thumb/1163918058081198080/pu/img/36zV-0yXYGWdf8eL.jpg"/>
    <hyperlink ref="V41" r:id="rId81" display="https://pbs.twimg.com/ext_tw_video_thumb/1163918058081198080/pu/img/36zV-0yXYGWdf8eL.jpg"/>
    <hyperlink ref="V42" r:id="rId82" display="https://pbs.twimg.com/ext_tw_video_thumb/1116740582980845570/pu/img/MrYLsUiGluVrR1oy.jpg"/>
    <hyperlink ref="V43" r:id="rId83" display="https://pbs.twimg.com/ext_tw_video_thumb/1163918058081198080/pu/img/36zV-0yXYGWdf8eL.jpg"/>
    <hyperlink ref="V44" r:id="rId84" display="https://pbs.twimg.com/ext_tw_video_thumb/1163918058081198080/pu/img/36zV-0yXYGWdf8eL.jpg"/>
    <hyperlink ref="X3" r:id="rId85" display="https://twitter.com/#!/kotob_mo7ramah/status/1163950215692541957"/>
    <hyperlink ref="X4" r:id="rId86" display="https://twitter.com/#!/rufat_9/status/1163951199885942784"/>
    <hyperlink ref="X5" r:id="rId87" display="https://twitter.com/#!/ramoliza3/status/1163951313526370305"/>
    <hyperlink ref="X6" r:id="rId88" display="https://twitter.com/#!/20sa30as/status/1163951417364832257"/>
    <hyperlink ref="X7" r:id="rId89" display="https://twitter.com/#!/amralamri/status/1163951613398179841"/>
    <hyperlink ref="X8" r:id="rId90" display="https://twitter.com/#!/neverknowob/status/1163952117419323392"/>
    <hyperlink ref="X9" r:id="rId91" display="https://twitter.com/#!/amirburas/status/1163953501241774082"/>
    <hyperlink ref="X10" r:id="rId92" display="https://twitter.com/#!/jojoweaboo/status/1163953653121716224"/>
    <hyperlink ref="X11" r:id="rId93" display="https://twitter.com/#!/crazy9952594763/status/1163954936935309313"/>
    <hyperlink ref="X12" r:id="rId94" display="https://twitter.com/#!/books_na00/status/1163958282232504320"/>
    <hyperlink ref="X13" r:id="rId95" display="https://twitter.com/#!/rem9033/status/1163961317541240833"/>
    <hyperlink ref="X14" r:id="rId96" display="https://twitter.com/#!/dmoodi9d12/status/1163962948072722432"/>
    <hyperlink ref="X15" r:id="rId97" display="https://twitter.com/#!/saber12112/status/1163963572625580032"/>
    <hyperlink ref="X16" r:id="rId98" display="https://twitter.com/#!/sadawsari/status/1163971920951435264"/>
    <hyperlink ref="X17" r:id="rId99" display="https://twitter.com/#!/frasalhamadani/status/1163976976006336512"/>
    <hyperlink ref="X18" r:id="rId100" display="https://twitter.com/#!/mustafarabe3/status/1163980731422584832"/>
    <hyperlink ref="X19" r:id="rId101" display="https://twitter.com/#!/turki1185/status/1163989579919187968"/>
    <hyperlink ref="X20" r:id="rId102" display="https://twitter.com/#!/mollyhope1996/status/1163992321320468485"/>
    <hyperlink ref="X21" r:id="rId103" display="https://twitter.com/#!/f00tb00k/status/1164009270062571520"/>
    <hyperlink ref="X22" r:id="rId104" display="https://twitter.com/#!/laagl_alansanih/status/1164022176128913408"/>
    <hyperlink ref="X23" r:id="rId105" display="https://twitter.com/#!/mogran7/status/1164035281466679296"/>
    <hyperlink ref="X24" r:id="rId106" display="https://twitter.com/#!/mogran7/status/1164035703082291200"/>
    <hyperlink ref="X25" r:id="rId107" display="https://twitter.com/#!/elroby094/status/1164048860072873984"/>
    <hyperlink ref="X26" r:id="rId108" display="https://twitter.com/#!/asas9391/status/1164052788629913600"/>
    <hyperlink ref="X27" r:id="rId109" display="https://twitter.com/#!/_mojtaba1/status/1164077690254745600"/>
    <hyperlink ref="X28" r:id="rId110" display="https://twitter.com/#!/s_qutiba/status/1164084304210735104"/>
    <hyperlink ref="X29" r:id="rId111" display="https://twitter.com/#!/amal_benhadda/status/1164086295859224577"/>
    <hyperlink ref="X30" r:id="rId112" display="https://twitter.com/#!/jawadbashara1/status/1164087736174882817"/>
    <hyperlink ref="X31" r:id="rId113" display="https://twitter.com/#!/almzini109/status/1164102157714563072"/>
    <hyperlink ref="X32" r:id="rId114" display="https://twitter.com/#!/hhandaji/status/1164104284474150912"/>
    <hyperlink ref="X33" r:id="rId115" display="https://twitter.com/#!/skrnan/status/1164104777351016449"/>
    <hyperlink ref="X34" r:id="rId116" display="https://twitter.com/#!/m_abdulmalik512/status/1164113558877147137"/>
    <hyperlink ref="X35" r:id="rId117" display="https://twitter.com/#!/hatim39/status/1164118745020817408"/>
    <hyperlink ref="X36" r:id="rId118" display="https://twitter.com/#!/ubiedaniya/status/1164124177349189632"/>
    <hyperlink ref="X37" r:id="rId119" display="https://twitter.com/#!/abumahmoud/status/1164131458786713600"/>
    <hyperlink ref="X38" r:id="rId120" display="https://twitter.com/#!/boeingerksa/status/1164201276076376064"/>
    <hyperlink ref="X39" r:id="rId121" display="https://twitter.com/#!/0bszkah4ro0v6nn/status/1164234105573298176"/>
    <hyperlink ref="X40" r:id="rId122" display="https://twitter.com/#!/freemind_aziz/status/1164364719119044608"/>
    <hyperlink ref="X41" r:id="rId123" display="https://twitter.com/#!/alzirqi/status/1164391983873449984"/>
    <hyperlink ref="X42" r:id="rId124" display="https://twitter.com/#!/ihalhurra/status/1116741029384916995"/>
    <hyperlink ref="X43" r:id="rId125" display="https://twitter.com/#!/ihalhurra/status/1163918776057913344"/>
    <hyperlink ref="X44" r:id="rId126" display="https://twitter.com/#!/ramaaly4/status/1164834976581296128"/>
  </hyperlinks>
  <printOptions/>
  <pageMargins left="0.7" right="0.7" top="0.75" bottom="0.75" header="0.3" footer="0.3"/>
  <pageSetup horizontalDpi="600" verticalDpi="600" orientation="portrait" r:id="rId130"/>
  <legacyDrawing r:id="rId128"/>
  <tableParts>
    <tablePart r:id="rId12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757</v>
      </c>
      <c r="B1" s="13" t="s">
        <v>758</v>
      </c>
      <c r="C1" s="13" t="s">
        <v>751</v>
      </c>
      <c r="D1" s="13" t="s">
        <v>752</v>
      </c>
      <c r="E1" s="13" t="s">
        <v>759</v>
      </c>
      <c r="F1" s="13" t="s">
        <v>144</v>
      </c>
      <c r="G1" s="13" t="s">
        <v>760</v>
      </c>
      <c r="H1" s="13" t="s">
        <v>761</v>
      </c>
      <c r="I1" s="13" t="s">
        <v>762</v>
      </c>
      <c r="J1" s="13" t="s">
        <v>763</v>
      </c>
      <c r="K1" s="13" t="s">
        <v>764</v>
      </c>
      <c r="L1" s="13" t="s">
        <v>765</v>
      </c>
    </row>
    <row r="2" spans="1:12" ht="15">
      <c r="A2" s="92" t="s">
        <v>250</v>
      </c>
      <c r="B2" s="92" t="s">
        <v>696</v>
      </c>
      <c r="C2" s="92">
        <v>40</v>
      </c>
      <c r="D2" s="122">
        <v>0.0029429582041580683</v>
      </c>
      <c r="E2" s="122">
        <v>0.7888751157754168</v>
      </c>
      <c r="F2" s="92" t="s">
        <v>753</v>
      </c>
      <c r="G2" s="92" t="b">
        <v>0</v>
      </c>
      <c r="H2" s="92" t="b">
        <v>0</v>
      </c>
      <c r="I2" s="92" t="b">
        <v>0</v>
      </c>
      <c r="J2" s="92" t="b">
        <v>0</v>
      </c>
      <c r="K2" s="92" t="b">
        <v>0</v>
      </c>
      <c r="L2" s="92" t="b">
        <v>0</v>
      </c>
    </row>
    <row r="3" spans="1:12" ht="15">
      <c r="A3" s="92" t="s">
        <v>696</v>
      </c>
      <c r="B3" s="92" t="s">
        <v>697</v>
      </c>
      <c r="C3" s="92">
        <v>40</v>
      </c>
      <c r="D3" s="122">
        <v>0.0029429582041580683</v>
      </c>
      <c r="E3" s="122">
        <v>0.7676858167054786</v>
      </c>
      <c r="F3" s="92" t="s">
        <v>753</v>
      </c>
      <c r="G3" s="92" t="b">
        <v>0</v>
      </c>
      <c r="H3" s="92" t="b">
        <v>0</v>
      </c>
      <c r="I3" s="92" t="b">
        <v>0</v>
      </c>
      <c r="J3" s="92" t="b">
        <v>0</v>
      </c>
      <c r="K3" s="92" t="b">
        <v>0</v>
      </c>
      <c r="L3" s="92" t="b">
        <v>0</v>
      </c>
    </row>
    <row r="4" spans="1:12" ht="15">
      <c r="A4" s="92" t="s">
        <v>697</v>
      </c>
      <c r="B4" s="92" t="s">
        <v>698</v>
      </c>
      <c r="C4" s="92">
        <v>40</v>
      </c>
      <c r="D4" s="122">
        <v>0.0029429582041580683</v>
      </c>
      <c r="E4" s="122">
        <v>0.7888751157754168</v>
      </c>
      <c r="F4" s="92" t="s">
        <v>753</v>
      </c>
      <c r="G4" s="92" t="b">
        <v>0</v>
      </c>
      <c r="H4" s="92" t="b">
        <v>0</v>
      </c>
      <c r="I4" s="92" t="b">
        <v>0</v>
      </c>
      <c r="J4" s="92" t="b">
        <v>0</v>
      </c>
      <c r="K4" s="92" t="b">
        <v>0</v>
      </c>
      <c r="L4" s="92" t="b">
        <v>0</v>
      </c>
    </row>
    <row r="5" spans="1:12" ht="15">
      <c r="A5" s="92" t="s">
        <v>698</v>
      </c>
      <c r="B5" s="92" t="s">
        <v>699</v>
      </c>
      <c r="C5" s="92">
        <v>40</v>
      </c>
      <c r="D5" s="122">
        <v>0.0029429582041580683</v>
      </c>
      <c r="E5" s="122">
        <v>0.7888751157754168</v>
      </c>
      <c r="F5" s="92" t="s">
        <v>753</v>
      </c>
      <c r="G5" s="92" t="b">
        <v>0</v>
      </c>
      <c r="H5" s="92" t="b">
        <v>0</v>
      </c>
      <c r="I5" s="92" t="b">
        <v>0</v>
      </c>
      <c r="J5" s="92" t="b">
        <v>0</v>
      </c>
      <c r="K5" s="92" t="b">
        <v>0</v>
      </c>
      <c r="L5" s="92" t="b">
        <v>0</v>
      </c>
    </row>
    <row r="6" spans="1:12" ht="15">
      <c r="A6" s="92" t="s">
        <v>699</v>
      </c>
      <c r="B6" s="92" t="s">
        <v>701</v>
      </c>
      <c r="C6" s="92">
        <v>40</v>
      </c>
      <c r="D6" s="122">
        <v>0.0029429582041580683</v>
      </c>
      <c r="E6" s="122">
        <v>0.7888751157754168</v>
      </c>
      <c r="F6" s="92" t="s">
        <v>753</v>
      </c>
      <c r="G6" s="92" t="b">
        <v>0</v>
      </c>
      <c r="H6" s="92" t="b">
        <v>0</v>
      </c>
      <c r="I6" s="92" t="b">
        <v>0</v>
      </c>
      <c r="J6" s="92" t="b">
        <v>0</v>
      </c>
      <c r="K6" s="92" t="b">
        <v>0</v>
      </c>
      <c r="L6" s="92" t="b">
        <v>0</v>
      </c>
    </row>
    <row r="7" spans="1:12" ht="15">
      <c r="A7" s="92" t="s">
        <v>701</v>
      </c>
      <c r="B7" s="92" t="s">
        <v>702</v>
      </c>
      <c r="C7" s="92">
        <v>40</v>
      </c>
      <c r="D7" s="122">
        <v>0.0029429582041580683</v>
      </c>
      <c r="E7" s="122">
        <v>0.7888751157754168</v>
      </c>
      <c r="F7" s="92" t="s">
        <v>753</v>
      </c>
      <c r="G7" s="92" t="b">
        <v>0</v>
      </c>
      <c r="H7" s="92" t="b">
        <v>0</v>
      </c>
      <c r="I7" s="92" t="b">
        <v>0</v>
      </c>
      <c r="J7" s="92" t="b">
        <v>0</v>
      </c>
      <c r="K7" s="92" t="b">
        <v>0</v>
      </c>
      <c r="L7" s="92" t="b">
        <v>0</v>
      </c>
    </row>
    <row r="8" spans="1:12" ht="15">
      <c r="A8" s="92" t="s">
        <v>696</v>
      </c>
      <c r="B8" s="92" t="s">
        <v>703</v>
      </c>
      <c r="C8" s="92">
        <v>2</v>
      </c>
      <c r="D8" s="122">
        <v>0.009182078435652217</v>
      </c>
      <c r="E8" s="122">
        <v>0.7676858167054786</v>
      </c>
      <c r="F8" s="92" t="s">
        <v>753</v>
      </c>
      <c r="G8" s="92" t="b">
        <v>0</v>
      </c>
      <c r="H8" s="92" t="b">
        <v>0</v>
      </c>
      <c r="I8" s="92" t="b">
        <v>0</v>
      </c>
      <c r="J8" s="92" t="b">
        <v>0</v>
      </c>
      <c r="K8" s="92" t="b">
        <v>0</v>
      </c>
      <c r="L8" s="92" t="b">
        <v>0</v>
      </c>
    </row>
    <row r="9" spans="1:12" ht="15">
      <c r="A9" s="92" t="s">
        <v>703</v>
      </c>
      <c r="B9" s="92" t="s">
        <v>704</v>
      </c>
      <c r="C9" s="92">
        <v>2</v>
      </c>
      <c r="D9" s="122">
        <v>0.009182078435652217</v>
      </c>
      <c r="E9" s="122">
        <v>2.089905111439398</v>
      </c>
      <c r="F9" s="92" t="s">
        <v>753</v>
      </c>
      <c r="G9" s="92" t="b">
        <v>0</v>
      </c>
      <c r="H9" s="92" t="b">
        <v>0</v>
      </c>
      <c r="I9" s="92" t="b">
        <v>0</v>
      </c>
      <c r="J9" s="92" t="b">
        <v>0</v>
      </c>
      <c r="K9" s="92" t="b">
        <v>0</v>
      </c>
      <c r="L9" s="92" t="b">
        <v>0</v>
      </c>
    </row>
    <row r="10" spans="1:12" ht="15">
      <c r="A10" s="92" t="s">
        <v>704</v>
      </c>
      <c r="B10" s="92" t="s">
        <v>705</v>
      </c>
      <c r="C10" s="92">
        <v>2</v>
      </c>
      <c r="D10" s="122">
        <v>0.009182078435652217</v>
      </c>
      <c r="E10" s="122">
        <v>2.089905111439398</v>
      </c>
      <c r="F10" s="92" t="s">
        <v>753</v>
      </c>
      <c r="G10" s="92" t="b">
        <v>0</v>
      </c>
      <c r="H10" s="92" t="b">
        <v>0</v>
      </c>
      <c r="I10" s="92" t="b">
        <v>0</v>
      </c>
      <c r="J10" s="92" t="b">
        <v>0</v>
      </c>
      <c r="K10" s="92" t="b">
        <v>0</v>
      </c>
      <c r="L10" s="92" t="b">
        <v>0</v>
      </c>
    </row>
    <row r="11" spans="1:12" ht="15">
      <c r="A11" s="92" t="s">
        <v>250</v>
      </c>
      <c r="B11" s="92" t="s">
        <v>696</v>
      </c>
      <c r="C11" s="92">
        <v>40</v>
      </c>
      <c r="D11" s="122">
        <v>0.0029429582041580683</v>
      </c>
      <c r="E11" s="122">
        <v>0.7888751157754168</v>
      </c>
      <c r="F11" s="92" t="s">
        <v>674</v>
      </c>
      <c r="G11" s="92" t="b">
        <v>0</v>
      </c>
      <c r="H11" s="92" t="b">
        <v>0</v>
      </c>
      <c r="I11" s="92" t="b">
        <v>0</v>
      </c>
      <c r="J11" s="92" t="b">
        <v>0</v>
      </c>
      <c r="K11" s="92" t="b">
        <v>0</v>
      </c>
      <c r="L11" s="92" t="b">
        <v>0</v>
      </c>
    </row>
    <row r="12" spans="1:12" ht="15">
      <c r="A12" s="92" t="s">
        <v>696</v>
      </c>
      <c r="B12" s="92" t="s">
        <v>697</v>
      </c>
      <c r="C12" s="92">
        <v>40</v>
      </c>
      <c r="D12" s="122">
        <v>0.0029429582041580683</v>
      </c>
      <c r="E12" s="122">
        <v>0.7676858167054786</v>
      </c>
      <c r="F12" s="92" t="s">
        <v>674</v>
      </c>
      <c r="G12" s="92" t="b">
        <v>0</v>
      </c>
      <c r="H12" s="92" t="b">
        <v>0</v>
      </c>
      <c r="I12" s="92" t="b">
        <v>0</v>
      </c>
      <c r="J12" s="92" t="b">
        <v>0</v>
      </c>
      <c r="K12" s="92" t="b">
        <v>0</v>
      </c>
      <c r="L12" s="92" t="b">
        <v>0</v>
      </c>
    </row>
    <row r="13" spans="1:12" ht="15">
      <c r="A13" s="92" t="s">
        <v>697</v>
      </c>
      <c r="B13" s="92" t="s">
        <v>698</v>
      </c>
      <c r="C13" s="92">
        <v>40</v>
      </c>
      <c r="D13" s="122">
        <v>0.0029429582041580683</v>
      </c>
      <c r="E13" s="122">
        <v>0.7888751157754168</v>
      </c>
      <c r="F13" s="92" t="s">
        <v>674</v>
      </c>
      <c r="G13" s="92" t="b">
        <v>0</v>
      </c>
      <c r="H13" s="92" t="b">
        <v>0</v>
      </c>
      <c r="I13" s="92" t="b">
        <v>0</v>
      </c>
      <c r="J13" s="92" t="b">
        <v>0</v>
      </c>
      <c r="K13" s="92" t="b">
        <v>0</v>
      </c>
      <c r="L13" s="92" t="b">
        <v>0</v>
      </c>
    </row>
    <row r="14" spans="1:12" ht="15">
      <c r="A14" s="92" t="s">
        <v>698</v>
      </c>
      <c r="B14" s="92" t="s">
        <v>699</v>
      </c>
      <c r="C14" s="92">
        <v>40</v>
      </c>
      <c r="D14" s="122">
        <v>0.0029429582041580683</v>
      </c>
      <c r="E14" s="122">
        <v>0.7888751157754168</v>
      </c>
      <c r="F14" s="92" t="s">
        <v>674</v>
      </c>
      <c r="G14" s="92" t="b">
        <v>0</v>
      </c>
      <c r="H14" s="92" t="b">
        <v>0</v>
      </c>
      <c r="I14" s="92" t="b">
        <v>0</v>
      </c>
      <c r="J14" s="92" t="b">
        <v>0</v>
      </c>
      <c r="K14" s="92" t="b">
        <v>0</v>
      </c>
      <c r="L14" s="92" t="b">
        <v>0</v>
      </c>
    </row>
    <row r="15" spans="1:12" ht="15">
      <c r="A15" s="92" t="s">
        <v>699</v>
      </c>
      <c r="B15" s="92" t="s">
        <v>701</v>
      </c>
      <c r="C15" s="92">
        <v>40</v>
      </c>
      <c r="D15" s="122">
        <v>0.0029429582041580683</v>
      </c>
      <c r="E15" s="122">
        <v>0.7888751157754168</v>
      </c>
      <c r="F15" s="92" t="s">
        <v>674</v>
      </c>
      <c r="G15" s="92" t="b">
        <v>0</v>
      </c>
      <c r="H15" s="92" t="b">
        <v>0</v>
      </c>
      <c r="I15" s="92" t="b">
        <v>0</v>
      </c>
      <c r="J15" s="92" t="b">
        <v>0</v>
      </c>
      <c r="K15" s="92" t="b">
        <v>0</v>
      </c>
      <c r="L15" s="92" t="b">
        <v>0</v>
      </c>
    </row>
    <row r="16" spans="1:12" ht="15">
      <c r="A16" s="92" t="s">
        <v>701</v>
      </c>
      <c r="B16" s="92" t="s">
        <v>702</v>
      </c>
      <c r="C16" s="92">
        <v>40</v>
      </c>
      <c r="D16" s="122">
        <v>0.0029429582041580683</v>
      </c>
      <c r="E16" s="122">
        <v>0.7888751157754168</v>
      </c>
      <c r="F16" s="92" t="s">
        <v>674</v>
      </c>
      <c r="G16" s="92" t="b">
        <v>0</v>
      </c>
      <c r="H16" s="92" t="b">
        <v>0</v>
      </c>
      <c r="I16" s="92" t="b">
        <v>0</v>
      </c>
      <c r="J16" s="92" t="b">
        <v>0</v>
      </c>
      <c r="K16" s="92" t="b">
        <v>0</v>
      </c>
      <c r="L16" s="92" t="b">
        <v>0</v>
      </c>
    </row>
    <row r="17" spans="1:12" ht="15">
      <c r="A17" s="92" t="s">
        <v>696</v>
      </c>
      <c r="B17" s="92" t="s">
        <v>703</v>
      </c>
      <c r="C17" s="92">
        <v>2</v>
      </c>
      <c r="D17" s="122">
        <v>0.009182078435652217</v>
      </c>
      <c r="E17" s="122">
        <v>0.7676858167054786</v>
      </c>
      <c r="F17" s="92" t="s">
        <v>674</v>
      </c>
      <c r="G17" s="92" t="b">
        <v>0</v>
      </c>
      <c r="H17" s="92" t="b">
        <v>0</v>
      </c>
      <c r="I17" s="92" t="b">
        <v>0</v>
      </c>
      <c r="J17" s="92" t="b">
        <v>0</v>
      </c>
      <c r="K17" s="92" t="b">
        <v>0</v>
      </c>
      <c r="L17" s="92" t="b">
        <v>0</v>
      </c>
    </row>
    <row r="18" spans="1:12" ht="15">
      <c r="A18" s="92" t="s">
        <v>703</v>
      </c>
      <c r="B18" s="92" t="s">
        <v>704</v>
      </c>
      <c r="C18" s="92">
        <v>2</v>
      </c>
      <c r="D18" s="122">
        <v>0.009182078435652217</v>
      </c>
      <c r="E18" s="122">
        <v>2.089905111439398</v>
      </c>
      <c r="F18" s="92" t="s">
        <v>674</v>
      </c>
      <c r="G18" s="92" t="b">
        <v>0</v>
      </c>
      <c r="H18" s="92" t="b">
        <v>0</v>
      </c>
      <c r="I18" s="92" t="b">
        <v>0</v>
      </c>
      <c r="J18" s="92" t="b">
        <v>0</v>
      </c>
      <c r="K18" s="92" t="b">
        <v>0</v>
      </c>
      <c r="L18" s="92" t="b">
        <v>0</v>
      </c>
    </row>
    <row r="19" spans="1:12" ht="15">
      <c r="A19" s="92" t="s">
        <v>704</v>
      </c>
      <c r="B19" s="92" t="s">
        <v>705</v>
      </c>
      <c r="C19" s="92">
        <v>2</v>
      </c>
      <c r="D19" s="122">
        <v>0.009182078435652217</v>
      </c>
      <c r="E19" s="122">
        <v>2.089905111439398</v>
      </c>
      <c r="F19" s="92" t="s">
        <v>674</v>
      </c>
      <c r="G19" s="92" t="b">
        <v>0</v>
      </c>
      <c r="H19" s="92" t="b">
        <v>0</v>
      </c>
      <c r="I19" s="92" t="b">
        <v>0</v>
      </c>
      <c r="J19" s="92" t="b">
        <v>0</v>
      </c>
      <c r="K19" s="92" t="b">
        <v>0</v>
      </c>
      <c r="L19"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777</v>
      </c>
      <c r="B2" s="125" t="s">
        <v>778</v>
      </c>
      <c r="C2" s="68" t="s">
        <v>779</v>
      </c>
    </row>
    <row r="3" spans="1:3" ht="15">
      <c r="A3" s="124" t="s">
        <v>674</v>
      </c>
      <c r="B3" s="124" t="s">
        <v>674</v>
      </c>
      <c r="C3" s="36">
        <v>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v>
      </c>
      <c r="B1" s="13" t="s">
        <v>17</v>
      </c>
    </row>
    <row r="2" spans="1:2" ht="15">
      <c r="A2" s="86" t="s">
        <v>786</v>
      </c>
      <c r="B2" s="86" t="s">
        <v>792</v>
      </c>
    </row>
    <row r="3" spans="1:2" ht="15">
      <c r="A3" s="86" t="s">
        <v>787</v>
      </c>
      <c r="B3" s="86" t="s">
        <v>793</v>
      </c>
    </row>
    <row r="4" spans="1:2" ht="15">
      <c r="A4" s="86" t="s">
        <v>788</v>
      </c>
      <c r="B4" s="86" t="s">
        <v>794</v>
      </c>
    </row>
    <row r="5" spans="1:2" ht="15">
      <c r="A5" s="86" t="s">
        <v>789</v>
      </c>
      <c r="B5" s="86" t="s">
        <v>795</v>
      </c>
    </row>
    <row r="6" spans="1:2" ht="15">
      <c r="A6" s="86" t="s">
        <v>790</v>
      </c>
      <c r="B6" s="86" t="s">
        <v>796</v>
      </c>
    </row>
    <row r="7" spans="1:2" ht="15">
      <c r="A7" s="86" t="s">
        <v>791</v>
      </c>
      <c r="B7" s="86" t="s">
        <v>793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673</v>
      </c>
      <c r="BB2" s="13" t="s">
        <v>677</v>
      </c>
      <c r="BC2" s="13" t="s">
        <v>678</v>
      </c>
      <c r="BD2" s="68" t="s">
        <v>766</v>
      </c>
      <c r="BE2" s="68" t="s">
        <v>767</v>
      </c>
      <c r="BF2" s="68" t="s">
        <v>768</v>
      </c>
      <c r="BG2" s="68" t="s">
        <v>769</v>
      </c>
      <c r="BH2" s="68" t="s">
        <v>770</v>
      </c>
      <c r="BI2" s="68" t="s">
        <v>771</v>
      </c>
      <c r="BJ2" s="68" t="s">
        <v>772</v>
      </c>
      <c r="BK2" s="68" t="s">
        <v>773</v>
      </c>
      <c r="BL2" s="68" t="s">
        <v>774</v>
      </c>
    </row>
    <row r="3" spans="1:64" ht="15" customHeight="1">
      <c r="A3" s="85" t="s">
        <v>212</v>
      </c>
      <c r="B3" s="85" t="s">
        <v>250</v>
      </c>
      <c r="C3" s="53"/>
      <c r="D3" s="54"/>
      <c r="E3" s="66"/>
      <c r="F3" s="55"/>
      <c r="G3" s="53"/>
      <c r="H3" s="57"/>
      <c r="I3" s="56"/>
      <c r="J3" s="56"/>
      <c r="K3" s="36" t="s">
        <v>65</v>
      </c>
      <c r="L3" s="62">
        <v>3</v>
      </c>
      <c r="M3" s="62"/>
      <c r="N3" s="63"/>
      <c r="O3" s="86" t="s">
        <v>252</v>
      </c>
      <c r="P3" s="88">
        <v>43697.962164351855</v>
      </c>
      <c r="Q3" s="86" t="s">
        <v>253</v>
      </c>
      <c r="R3" s="86"/>
      <c r="S3" s="86"/>
      <c r="T3" s="86" t="s">
        <v>257</v>
      </c>
      <c r="U3" s="90" t="s">
        <v>258</v>
      </c>
      <c r="V3" s="90" t="s">
        <v>258</v>
      </c>
      <c r="W3" s="88">
        <v>43697.962164351855</v>
      </c>
      <c r="X3" s="90" t="s">
        <v>260</v>
      </c>
      <c r="Y3" s="86"/>
      <c r="Z3" s="86"/>
      <c r="AA3" s="92" t="s">
        <v>302</v>
      </c>
      <c r="AB3" s="86"/>
      <c r="AC3" s="86" t="b">
        <v>0</v>
      </c>
      <c r="AD3" s="86">
        <v>0</v>
      </c>
      <c r="AE3" s="92" t="s">
        <v>344</v>
      </c>
      <c r="AF3" s="86" t="b">
        <v>0</v>
      </c>
      <c r="AG3" s="86" t="s">
        <v>345</v>
      </c>
      <c r="AH3" s="86"/>
      <c r="AI3" s="92" t="s">
        <v>344</v>
      </c>
      <c r="AJ3" s="86" t="b">
        <v>0</v>
      </c>
      <c r="AK3" s="86">
        <v>0</v>
      </c>
      <c r="AL3" s="92" t="s">
        <v>342</v>
      </c>
      <c r="AM3" s="86" t="s">
        <v>346</v>
      </c>
      <c r="AN3" s="86" t="b">
        <v>0</v>
      </c>
      <c r="AO3" s="92" t="s">
        <v>342</v>
      </c>
      <c r="AP3" s="86" t="s">
        <v>176</v>
      </c>
      <c r="AQ3" s="86">
        <v>0</v>
      </c>
      <c r="AR3" s="86">
        <v>0</v>
      </c>
      <c r="AS3" s="86"/>
      <c r="AT3" s="86"/>
      <c r="AU3" s="86"/>
      <c r="AV3" s="86"/>
      <c r="AW3" s="86"/>
      <c r="AX3" s="86"/>
      <c r="AY3" s="86"/>
      <c r="AZ3" s="86"/>
      <c r="BA3">
        <v>1</v>
      </c>
      <c r="BB3" s="86" t="str">
        <f>REPLACE(INDEX(GroupVertices[Group],MATCH(Edges25[[#This Row],[Vertex 1]],GroupVertices[Vertex],0)),1,1,"")</f>
        <v>1</v>
      </c>
      <c r="BC3" s="86" t="str">
        <f>REPLACE(INDEX(GroupVertices[Group],MATCH(Edges25[[#This Row],[Vertex 2]],GroupVertices[Vertex],0)),1,1,"")</f>
        <v>1</v>
      </c>
      <c r="BD3" s="51">
        <v>0</v>
      </c>
      <c r="BE3" s="52">
        <v>0</v>
      </c>
      <c r="BF3" s="51">
        <v>0</v>
      </c>
      <c r="BG3" s="52">
        <v>0</v>
      </c>
      <c r="BH3" s="51">
        <v>0</v>
      </c>
      <c r="BI3" s="52">
        <v>0</v>
      </c>
      <c r="BJ3" s="51">
        <v>8</v>
      </c>
      <c r="BK3" s="52">
        <v>100</v>
      </c>
      <c r="BL3" s="51">
        <v>8</v>
      </c>
    </row>
    <row r="4" spans="1:64" ht="15" customHeight="1">
      <c r="A4" s="85" t="s">
        <v>213</v>
      </c>
      <c r="B4" s="85" t="s">
        <v>250</v>
      </c>
      <c r="C4" s="53"/>
      <c r="D4" s="54"/>
      <c r="E4" s="66"/>
      <c r="F4" s="55"/>
      <c r="G4" s="53"/>
      <c r="H4" s="57"/>
      <c r="I4" s="56"/>
      <c r="J4" s="56"/>
      <c r="K4" s="36" t="s">
        <v>65</v>
      </c>
      <c r="L4" s="84">
        <v>4</v>
      </c>
      <c r="M4" s="84"/>
      <c r="N4" s="63"/>
      <c r="O4" s="87" t="s">
        <v>252</v>
      </c>
      <c r="P4" s="89">
        <v>43697.96487268519</v>
      </c>
      <c r="Q4" s="87" t="s">
        <v>253</v>
      </c>
      <c r="R4" s="87"/>
      <c r="S4" s="87"/>
      <c r="T4" s="87" t="s">
        <v>257</v>
      </c>
      <c r="U4" s="91" t="s">
        <v>258</v>
      </c>
      <c r="V4" s="91" t="s">
        <v>258</v>
      </c>
      <c r="W4" s="89">
        <v>43697.96487268519</v>
      </c>
      <c r="X4" s="91" t="s">
        <v>261</v>
      </c>
      <c r="Y4" s="87"/>
      <c r="Z4" s="87"/>
      <c r="AA4" s="93" t="s">
        <v>303</v>
      </c>
      <c r="AB4" s="87"/>
      <c r="AC4" s="87" t="b">
        <v>0</v>
      </c>
      <c r="AD4" s="87">
        <v>0</v>
      </c>
      <c r="AE4" s="93" t="s">
        <v>344</v>
      </c>
      <c r="AF4" s="87" t="b">
        <v>0</v>
      </c>
      <c r="AG4" s="87" t="s">
        <v>345</v>
      </c>
      <c r="AH4" s="87"/>
      <c r="AI4" s="93" t="s">
        <v>344</v>
      </c>
      <c r="AJ4" s="87" t="b">
        <v>0</v>
      </c>
      <c r="AK4" s="87">
        <v>0</v>
      </c>
      <c r="AL4" s="93" t="s">
        <v>342</v>
      </c>
      <c r="AM4" s="87" t="s">
        <v>347</v>
      </c>
      <c r="AN4" s="87" t="b">
        <v>0</v>
      </c>
      <c r="AO4" s="93" t="s">
        <v>342</v>
      </c>
      <c r="AP4" s="87" t="s">
        <v>176</v>
      </c>
      <c r="AQ4" s="87">
        <v>0</v>
      </c>
      <c r="AR4" s="87">
        <v>0</v>
      </c>
      <c r="AS4" s="87"/>
      <c r="AT4" s="87"/>
      <c r="AU4" s="87"/>
      <c r="AV4" s="87"/>
      <c r="AW4" s="87"/>
      <c r="AX4" s="87"/>
      <c r="AY4" s="87"/>
      <c r="AZ4" s="87"/>
      <c r="BA4">
        <v>1</v>
      </c>
      <c r="BB4" s="86" t="str">
        <f>REPLACE(INDEX(GroupVertices[Group],MATCH(Edges25[[#This Row],[Vertex 1]],GroupVertices[Vertex],0)),1,1,"")</f>
        <v>1</v>
      </c>
      <c r="BC4" s="86" t="str">
        <f>REPLACE(INDEX(GroupVertices[Group],MATCH(Edges25[[#This Row],[Vertex 2]],GroupVertices[Vertex],0)),1,1,"")</f>
        <v>1</v>
      </c>
      <c r="BD4" s="51">
        <v>0</v>
      </c>
      <c r="BE4" s="52">
        <v>0</v>
      </c>
      <c r="BF4" s="51">
        <v>0</v>
      </c>
      <c r="BG4" s="52">
        <v>0</v>
      </c>
      <c r="BH4" s="51">
        <v>0</v>
      </c>
      <c r="BI4" s="52">
        <v>0</v>
      </c>
      <c r="BJ4" s="51">
        <v>8</v>
      </c>
      <c r="BK4" s="52">
        <v>100</v>
      </c>
      <c r="BL4" s="51">
        <v>8</v>
      </c>
    </row>
    <row r="5" spans="1:64" ht="15">
      <c r="A5" s="85" t="s">
        <v>214</v>
      </c>
      <c r="B5" s="85" t="s">
        <v>250</v>
      </c>
      <c r="C5" s="53"/>
      <c r="D5" s="54"/>
      <c r="E5" s="66"/>
      <c r="F5" s="55"/>
      <c r="G5" s="53"/>
      <c r="H5" s="57"/>
      <c r="I5" s="56"/>
      <c r="J5" s="56"/>
      <c r="K5" s="36" t="s">
        <v>65</v>
      </c>
      <c r="L5" s="84">
        <v>5</v>
      </c>
      <c r="M5" s="84"/>
      <c r="N5" s="63"/>
      <c r="O5" s="87" t="s">
        <v>252</v>
      </c>
      <c r="P5" s="89">
        <v>43697.96518518519</v>
      </c>
      <c r="Q5" s="87" t="s">
        <v>253</v>
      </c>
      <c r="R5" s="87"/>
      <c r="S5" s="87"/>
      <c r="T5" s="87" t="s">
        <v>257</v>
      </c>
      <c r="U5" s="91" t="s">
        <v>258</v>
      </c>
      <c r="V5" s="91" t="s">
        <v>258</v>
      </c>
      <c r="W5" s="89">
        <v>43697.96518518519</v>
      </c>
      <c r="X5" s="91" t="s">
        <v>262</v>
      </c>
      <c r="Y5" s="87"/>
      <c r="Z5" s="87"/>
      <c r="AA5" s="93" t="s">
        <v>304</v>
      </c>
      <c r="AB5" s="87"/>
      <c r="AC5" s="87" t="b">
        <v>0</v>
      </c>
      <c r="AD5" s="87">
        <v>0</v>
      </c>
      <c r="AE5" s="93" t="s">
        <v>344</v>
      </c>
      <c r="AF5" s="87" t="b">
        <v>0</v>
      </c>
      <c r="AG5" s="87" t="s">
        <v>345</v>
      </c>
      <c r="AH5" s="87"/>
      <c r="AI5" s="93" t="s">
        <v>344</v>
      </c>
      <c r="AJ5" s="87" t="b">
        <v>0</v>
      </c>
      <c r="AK5" s="87">
        <v>0</v>
      </c>
      <c r="AL5" s="93" t="s">
        <v>342</v>
      </c>
      <c r="AM5" s="87" t="s">
        <v>347</v>
      </c>
      <c r="AN5" s="87" t="b">
        <v>0</v>
      </c>
      <c r="AO5" s="93" t="s">
        <v>342</v>
      </c>
      <c r="AP5" s="87" t="s">
        <v>176</v>
      </c>
      <c r="AQ5" s="87">
        <v>0</v>
      </c>
      <c r="AR5" s="87">
        <v>0</v>
      </c>
      <c r="AS5" s="87"/>
      <c r="AT5" s="87"/>
      <c r="AU5" s="87"/>
      <c r="AV5" s="87"/>
      <c r="AW5" s="87"/>
      <c r="AX5" s="87"/>
      <c r="AY5" s="87"/>
      <c r="AZ5" s="87"/>
      <c r="BA5">
        <v>1</v>
      </c>
      <c r="BB5" s="86" t="str">
        <f>REPLACE(INDEX(GroupVertices[Group],MATCH(Edges25[[#This Row],[Vertex 1]],GroupVertices[Vertex],0)),1,1,"")</f>
        <v>1</v>
      </c>
      <c r="BC5" s="86" t="str">
        <f>REPLACE(INDEX(GroupVertices[Group],MATCH(Edges25[[#This Row],[Vertex 2]],GroupVertices[Vertex],0)),1,1,"")</f>
        <v>1</v>
      </c>
      <c r="BD5" s="51">
        <v>0</v>
      </c>
      <c r="BE5" s="52">
        <v>0</v>
      </c>
      <c r="BF5" s="51">
        <v>0</v>
      </c>
      <c r="BG5" s="52">
        <v>0</v>
      </c>
      <c r="BH5" s="51">
        <v>0</v>
      </c>
      <c r="BI5" s="52">
        <v>0</v>
      </c>
      <c r="BJ5" s="51">
        <v>8</v>
      </c>
      <c r="BK5" s="52">
        <v>100</v>
      </c>
      <c r="BL5" s="51">
        <v>8</v>
      </c>
    </row>
    <row r="6" spans="1:64" ht="15">
      <c r="A6" s="85" t="s">
        <v>215</v>
      </c>
      <c r="B6" s="85" t="s">
        <v>250</v>
      </c>
      <c r="C6" s="53"/>
      <c r="D6" s="54"/>
      <c r="E6" s="66"/>
      <c r="F6" s="55"/>
      <c r="G6" s="53"/>
      <c r="H6" s="57"/>
      <c r="I6" s="56"/>
      <c r="J6" s="56"/>
      <c r="K6" s="36" t="s">
        <v>65</v>
      </c>
      <c r="L6" s="84">
        <v>6</v>
      </c>
      <c r="M6" s="84"/>
      <c r="N6" s="63"/>
      <c r="O6" s="87" t="s">
        <v>252</v>
      </c>
      <c r="P6" s="89">
        <v>43697.965474537035</v>
      </c>
      <c r="Q6" s="87" t="s">
        <v>253</v>
      </c>
      <c r="R6" s="87"/>
      <c r="S6" s="87"/>
      <c r="T6" s="87" t="s">
        <v>257</v>
      </c>
      <c r="U6" s="91" t="s">
        <v>258</v>
      </c>
      <c r="V6" s="91" t="s">
        <v>258</v>
      </c>
      <c r="W6" s="89">
        <v>43697.965474537035</v>
      </c>
      <c r="X6" s="91" t="s">
        <v>263</v>
      </c>
      <c r="Y6" s="87"/>
      <c r="Z6" s="87"/>
      <c r="AA6" s="93" t="s">
        <v>305</v>
      </c>
      <c r="AB6" s="87"/>
      <c r="AC6" s="87" t="b">
        <v>0</v>
      </c>
      <c r="AD6" s="87">
        <v>0</v>
      </c>
      <c r="AE6" s="93" t="s">
        <v>344</v>
      </c>
      <c r="AF6" s="87" t="b">
        <v>0</v>
      </c>
      <c r="AG6" s="87" t="s">
        <v>345</v>
      </c>
      <c r="AH6" s="87"/>
      <c r="AI6" s="93" t="s">
        <v>344</v>
      </c>
      <c r="AJ6" s="87" t="b">
        <v>0</v>
      </c>
      <c r="AK6" s="87">
        <v>0</v>
      </c>
      <c r="AL6" s="93" t="s">
        <v>342</v>
      </c>
      <c r="AM6" s="87" t="s">
        <v>347</v>
      </c>
      <c r="AN6" s="87" t="b">
        <v>0</v>
      </c>
      <c r="AO6" s="93" t="s">
        <v>342</v>
      </c>
      <c r="AP6" s="87" t="s">
        <v>176</v>
      </c>
      <c r="AQ6" s="87">
        <v>0</v>
      </c>
      <c r="AR6" s="87">
        <v>0</v>
      </c>
      <c r="AS6" s="87"/>
      <c r="AT6" s="87"/>
      <c r="AU6" s="87"/>
      <c r="AV6" s="87"/>
      <c r="AW6" s="87"/>
      <c r="AX6" s="87"/>
      <c r="AY6" s="87"/>
      <c r="AZ6" s="87"/>
      <c r="BA6">
        <v>1</v>
      </c>
      <c r="BB6" s="86" t="str">
        <f>REPLACE(INDEX(GroupVertices[Group],MATCH(Edges25[[#This Row],[Vertex 1]],GroupVertices[Vertex],0)),1,1,"")</f>
        <v>1</v>
      </c>
      <c r="BC6" s="86" t="str">
        <f>REPLACE(INDEX(GroupVertices[Group],MATCH(Edges25[[#This Row],[Vertex 2]],GroupVertices[Vertex],0)),1,1,"")</f>
        <v>1</v>
      </c>
      <c r="BD6" s="51">
        <v>0</v>
      </c>
      <c r="BE6" s="52">
        <v>0</v>
      </c>
      <c r="BF6" s="51">
        <v>0</v>
      </c>
      <c r="BG6" s="52">
        <v>0</v>
      </c>
      <c r="BH6" s="51">
        <v>0</v>
      </c>
      <c r="BI6" s="52">
        <v>0</v>
      </c>
      <c r="BJ6" s="51">
        <v>8</v>
      </c>
      <c r="BK6" s="52">
        <v>100</v>
      </c>
      <c r="BL6" s="51">
        <v>8</v>
      </c>
    </row>
    <row r="7" spans="1:64" ht="15">
      <c r="A7" s="85" t="s">
        <v>216</v>
      </c>
      <c r="B7" s="85" t="s">
        <v>250</v>
      </c>
      <c r="C7" s="53"/>
      <c r="D7" s="54"/>
      <c r="E7" s="66"/>
      <c r="F7" s="55"/>
      <c r="G7" s="53"/>
      <c r="H7" s="57"/>
      <c r="I7" s="56"/>
      <c r="J7" s="56"/>
      <c r="K7" s="36" t="s">
        <v>65</v>
      </c>
      <c r="L7" s="84">
        <v>7</v>
      </c>
      <c r="M7" s="84"/>
      <c r="N7" s="63"/>
      <c r="O7" s="87" t="s">
        <v>252</v>
      </c>
      <c r="P7" s="89">
        <v>43697.96601851852</v>
      </c>
      <c r="Q7" s="87" t="s">
        <v>253</v>
      </c>
      <c r="R7" s="87"/>
      <c r="S7" s="87"/>
      <c r="T7" s="87" t="s">
        <v>257</v>
      </c>
      <c r="U7" s="91" t="s">
        <v>258</v>
      </c>
      <c r="V7" s="91" t="s">
        <v>258</v>
      </c>
      <c r="W7" s="89">
        <v>43697.96601851852</v>
      </c>
      <c r="X7" s="91" t="s">
        <v>264</v>
      </c>
      <c r="Y7" s="87"/>
      <c r="Z7" s="87"/>
      <c r="AA7" s="93" t="s">
        <v>306</v>
      </c>
      <c r="AB7" s="87"/>
      <c r="AC7" s="87" t="b">
        <v>0</v>
      </c>
      <c r="AD7" s="87">
        <v>0</v>
      </c>
      <c r="AE7" s="93" t="s">
        <v>344</v>
      </c>
      <c r="AF7" s="87" t="b">
        <v>0</v>
      </c>
      <c r="AG7" s="87" t="s">
        <v>345</v>
      </c>
      <c r="AH7" s="87"/>
      <c r="AI7" s="93" t="s">
        <v>344</v>
      </c>
      <c r="AJ7" s="87" t="b">
        <v>0</v>
      </c>
      <c r="AK7" s="87">
        <v>0</v>
      </c>
      <c r="AL7" s="93" t="s">
        <v>342</v>
      </c>
      <c r="AM7" s="87" t="s">
        <v>346</v>
      </c>
      <c r="AN7" s="87" t="b">
        <v>0</v>
      </c>
      <c r="AO7" s="93" t="s">
        <v>342</v>
      </c>
      <c r="AP7" s="87" t="s">
        <v>176</v>
      </c>
      <c r="AQ7" s="87">
        <v>0</v>
      </c>
      <c r="AR7" s="87">
        <v>0</v>
      </c>
      <c r="AS7" s="87"/>
      <c r="AT7" s="87"/>
      <c r="AU7" s="87"/>
      <c r="AV7" s="87"/>
      <c r="AW7" s="87"/>
      <c r="AX7" s="87"/>
      <c r="AY7" s="87"/>
      <c r="AZ7" s="87"/>
      <c r="BA7">
        <v>1</v>
      </c>
      <c r="BB7" s="86" t="str">
        <f>REPLACE(INDEX(GroupVertices[Group],MATCH(Edges25[[#This Row],[Vertex 1]],GroupVertices[Vertex],0)),1,1,"")</f>
        <v>1</v>
      </c>
      <c r="BC7" s="86" t="str">
        <f>REPLACE(INDEX(GroupVertices[Group],MATCH(Edges25[[#This Row],[Vertex 2]],GroupVertices[Vertex],0)),1,1,"")</f>
        <v>1</v>
      </c>
      <c r="BD7" s="51">
        <v>0</v>
      </c>
      <c r="BE7" s="52">
        <v>0</v>
      </c>
      <c r="BF7" s="51">
        <v>0</v>
      </c>
      <c r="BG7" s="52">
        <v>0</v>
      </c>
      <c r="BH7" s="51">
        <v>0</v>
      </c>
      <c r="BI7" s="52">
        <v>0</v>
      </c>
      <c r="BJ7" s="51">
        <v>8</v>
      </c>
      <c r="BK7" s="52">
        <v>100</v>
      </c>
      <c r="BL7" s="51">
        <v>8</v>
      </c>
    </row>
    <row r="8" spans="1:64" ht="15">
      <c r="A8" s="85" t="s">
        <v>217</v>
      </c>
      <c r="B8" s="85" t="s">
        <v>250</v>
      </c>
      <c r="C8" s="53"/>
      <c r="D8" s="54"/>
      <c r="E8" s="66"/>
      <c r="F8" s="55"/>
      <c r="G8" s="53"/>
      <c r="H8" s="57"/>
      <c r="I8" s="56"/>
      <c r="J8" s="56"/>
      <c r="K8" s="36" t="s">
        <v>65</v>
      </c>
      <c r="L8" s="84">
        <v>8</v>
      </c>
      <c r="M8" s="84"/>
      <c r="N8" s="63"/>
      <c r="O8" s="87" t="s">
        <v>252</v>
      </c>
      <c r="P8" s="89">
        <v>43697.96740740741</v>
      </c>
      <c r="Q8" s="87" t="s">
        <v>253</v>
      </c>
      <c r="R8" s="87"/>
      <c r="S8" s="87"/>
      <c r="T8" s="87" t="s">
        <v>257</v>
      </c>
      <c r="U8" s="91" t="s">
        <v>258</v>
      </c>
      <c r="V8" s="91" t="s">
        <v>258</v>
      </c>
      <c r="W8" s="89">
        <v>43697.96740740741</v>
      </c>
      <c r="X8" s="91" t="s">
        <v>265</v>
      </c>
      <c r="Y8" s="87"/>
      <c r="Z8" s="87"/>
      <c r="AA8" s="93" t="s">
        <v>307</v>
      </c>
      <c r="AB8" s="87"/>
      <c r="AC8" s="87" t="b">
        <v>0</v>
      </c>
      <c r="AD8" s="87">
        <v>0</v>
      </c>
      <c r="AE8" s="93" t="s">
        <v>344</v>
      </c>
      <c r="AF8" s="87" t="b">
        <v>0</v>
      </c>
      <c r="AG8" s="87" t="s">
        <v>345</v>
      </c>
      <c r="AH8" s="87"/>
      <c r="AI8" s="93" t="s">
        <v>344</v>
      </c>
      <c r="AJ8" s="87" t="b">
        <v>0</v>
      </c>
      <c r="AK8" s="87">
        <v>0</v>
      </c>
      <c r="AL8" s="93" t="s">
        <v>342</v>
      </c>
      <c r="AM8" s="87" t="s">
        <v>347</v>
      </c>
      <c r="AN8" s="87" t="b">
        <v>0</v>
      </c>
      <c r="AO8" s="93" t="s">
        <v>342</v>
      </c>
      <c r="AP8" s="87" t="s">
        <v>176</v>
      </c>
      <c r="AQ8" s="87">
        <v>0</v>
      </c>
      <c r="AR8" s="87">
        <v>0</v>
      </c>
      <c r="AS8" s="87"/>
      <c r="AT8" s="87"/>
      <c r="AU8" s="87"/>
      <c r="AV8" s="87"/>
      <c r="AW8" s="87"/>
      <c r="AX8" s="87"/>
      <c r="AY8" s="87"/>
      <c r="AZ8" s="87"/>
      <c r="BA8">
        <v>1</v>
      </c>
      <c r="BB8" s="86" t="str">
        <f>REPLACE(INDEX(GroupVertices[Group],MATCH(Edges25[[#This Row],[Vertex 1]],GroupVertices[Vertex],0)),1,1,"")</f>
        <v>1</v>
      </c>
      <c r="BC8" s="86" t="str">
        <f>REPLACE(INDEX(GroupVertices[Group],MATCH(Edges25[[#This Row],[Vertex 2]],GroupVertices[Vertex],0)),1,1,"")</f>
        <v>1</v>
      </c>
      <c r="BD8" s="51">
        <v>0</v>
      </c>
      <c r="BE8" s="52">
        <v>0</v>
      </c>
      <c r="BF8" s="51">
        <v>0</v>
      </c>
      <c r="BG8" s="52">
        <v>0</v>
      </c>
      <c r="BH8" s="51">
        <v>0</v>
      </c>
      <c r="BI8" s="52">
        <v>0</v>
      </c>
      <c r="BJ8" s="51">
        <v>8</v>
      </c>
      <c r="BK8" s="52">
        <v>100</v>
      </c>
      <c r="BL8" s="51">
        <v>8</v>
      </c>
    </row>
    <row r="9" spans="1:64" ht="15">
      <c r="A9" s="85" t="s">
        <v>218</v>
      </c>
      <c r="B9" s="85" t="s">
        <v>250</v>
      </c>
      <c r="C9" s="53"/>
      <c r="D9" s="54"/>
      <c r="E9" s="66"/>
      <c r="F9" s="55"/>
      <c r="G9" s="53"/>
      <c r="H9" s="57"/>
      <c r="I9" s="56"/>
      <c r="J9" s="56"/>
      <c r="K9" s="36" t="s">
        <v>65</v>
      </c>
      <c r="L9" s="84">
        <v>9</v>
      </c>
      <c r="M9" s="84"/>
      <c r="N9" s="63"/>
      <c r="O9" s="87" t="s">
        <v>252</v>
      </c>
      <c r="P9" s="89">
        <v>43697.97122685185</v>
      </c>
      <c r="Q9" s="87" t="s">
        <v>253</v>
      </c>
      <c r="R9" s="87"/>
      <c r="S9" s="87"/>
      <c r="T9" s="87" t="s">
        <v>257</v>
      </c>
      <c r="U9" s="91" t="s">
        <v>258</v>
      </c>
      <c r="V9" s="91" t="s">
        <v>258</v>
      </c>
      <c r="W9" s="89">
        <v>43697.97122685185</v>
      </c>
      <c r="X9" s="91" t="s">
        <v>266</v>
      </c>
      <c r="Y9" s="87"/>
      <c r="Z9" s="87"/>
      <c r="AA9" s="93" t="s">
        <v>308</v>
      </c>
      <c r="AB9" s="87"/>
      <c r="AC9" s="87" t="b">
        <v>0</v>
      </c>
      <c r="AD9" s="87">
        <v>0</v>
      </c>
      <c r="AE9" s="93" t="s">
        <v>344</v>
      </c>
      <c r="AF9" s="87" t="b">
        <v>0</v>
      </c>
      <c r="AG9" s="87" t="s">
        <v>345</v>
      </c>
      <c r="AH9" s="87"/>
      <c r="AI9" s="93" t="s">
        <v>344</v>
      </c>
      <c r="AJ9" s="87" t="b">
        <v>0</v>
      </c>
      <c r="AK9" s="87">
        <v>0</v>
      </c>
      <c r="AL9" s="93" t="s">
        <v>342</v>
      </c>
      <c r="AM9" s="87" t="s">
        <v>346</v>
      </c>
      <c r="AN9" s="87" t="b">
        <v>0</v>
      </c>
      <c r="AO9" s="93" t="s">
        <v>342</v>
      </c>
      <c r="AP9" s="87" t="s">
        <v>176</v>
      </c>
      <c r="AQ9" s="87">
        <v>0</v>
      </c>
      <c r="AR9" s="87">
        <v>0</v>
      </c>
      <c r="AS9" s="87"/>
      <c r="AT9" s="87"/>
      <c r="AU9" s="87"/>
      <c r="AV9" s="87"/>
      <c r="AW9" s="87"/>
      <c r="AX9" s="87"/>
      <c r="AY9" s="87"/>
      <c r="AZ9" s="87"/>
      <c r="BA9">
        <v>1</v>
      </c>
      <c r="BB9" s="86" t="str">
        <f>REPLACE(INDEX(GroupVertices[Group],MATCH(Edges25[[#This Row],[Vertex 1]],GroupVertices[Vertex],0)),1,1,"")</f>
        <v>1</v>
      </c>
      <c r="BC9" s="86" t="str">
        <f>REPLACE(INDEX(GroupVertices[Group],MATCH(Edges25[[#This Row],[Vertex 2]],GroupVertices[Vertex],0)),1,1,"")</f>
        <v>1</v>
      </c>
      <c r="BD9" s="51">
        <v>0</v>
      </c>
      <c r="BE9" s="52">
        <v>0</v>
      </c>
      <c r="BF9" s="51">
        <v>0</v>
      </c>
      <c r="BG9" s="52">
        <v>0</v>
      </c>
      <c r="BH9" s="51">
        <v>0</v>
      </c>
      <c r="BI9" s="52">
        <v>0</v>
      </c>
      <c r="BJ9" s="51">
        <v>8</v>
      </c>
      <c r="BK9" s="52">
        <v>100</v>
      </c>
      <c r="BL9" s="51">
        <v>8</v>
      </c>
    </row>
    <row r="10" spans="1:64" ht="15">
      <c r="A10" s="85" t="s">
        <v>219</v>
      </c>
      <c r="B10" s="85" t="s">
        <v>250</v>
      </c>
      <c r="C10" s="53"/>
      <c r="D10" s="54"/>
      <c r="E10" s="66"/>
      <c r="F10" s="55"/>
      <c r="G10" s="53"/>
      <c r="H10" s="57"/>
      <c r="I10" s="56"/>
      <c r="J10" s="56"/>
      <c r="K10" s="36" t="s">
        <v>65</v>
      </c>
      <c r="L10" s="84">
        <v>10</v>
      </c>
      <c r="M10" s="84"/>
      <c r="N10" s="63"/>
      <c r="O10" s="87" t="s">
        <v>252</v>
      </c>
      <c r="P10" s="89">
        <v>43697.97164351852</v>
      </c>
      <c r="Q10" s="87" t="s">
        <v>253</v>
      </c>
      <c r="R10" s="87"/>
      <c r="S10" s="87"/>
      <c r="T10" s="87" t="s">
        <v>257</v>
      </c>
      <c r="U10" s="91" t="s">
        <v>258</v>
      </c>
      <c r="V10" s="91" t="s">
        <v>258</v>
      </c>
      <c r="W10" s="89">
        <v>43697.97164351852</v>
      </c>
      <c r="X10" s="91" t="s">
        <v>267</v>
      </c>
      <c r="Y10" s="87"/>
      <c r="Z10" s="87"/>
      <c r="AA10" s="93" t="s">
        <v>309</v>
      </c>
      <c r="AB10" s="87"/>
      <c r="AC10" s="87" t="b">
        <v>0</v>
      </c>
      <c r="AD10" s="87">
        <v>0</v>
      </c>
      <c r="AE10" s="93" t="s">
        <v>344</v>
      </c>
      <c r="AF10" s="87" t="b">
        <v>0</v>
      </c>
      <c r="AG10" s="87" t="s">
        <v>345</v>
      </c>
      <c r="AH10" s="87"/>
      <c r="AI10" s="93" t="s">
        <v>344</v>
      </c>
      <c r="AJ10" s="87" t="b">
        <v>0</v>
      </c>
      <c r="AK10" s="87">
        <v>0</v>
      </c>
      <c r="AL10" s="93" t="s">
        <v>342</v>
      </c>
      <c r="AM10" s="87" t="s">
        <v>346</v>
      </c>
      <c r="AN10" s="87" t="b">
        <v>0</v>
      </c>
      <c r="AO10" s="93" t="s">
        <v>342</v>
      </c>
      <c r="AP10" s="87" t="s">
        <v>176</v>
      </c>
      <c r="AQ10" s="87">
        <v>0</v>
      </c>
      <c r="AR10" s="87">
        <v>0</v>
      </c>
      <c r="AS10" s="87"/>
      <c r="AT10" s="87"/>
      <c r="AU10" s="87"/>
      <c r="AV10" s="87"/>
      <c r="AW10" s="87"/>
      <c r="AX10" s="87"/>
      <c r="AY10" s="87"/>
      <c r="AZ10" s="87"/>
      <c r="BA10">
        <v>1</v>
      </c>
      <c r="BB10" s="86" t="str">
        <f>REPLACE(INDEX(GroupVertices[Group],MATCH(Edges25[[#This Row],[Vertex 1]],GroupVertices[Vertex],0)),1,1,"")</f>
        <v>1</v>
      </c>
      <c r="BC10" s="86" t="str">
        <f>REPLACE(INDEX(GroupVertices[Group],MATCH(Edges25[[#This Row],[Vertex 2]],GroupVertices[Vertex],0)),1,1,"")</f>
        <v>1</v>
      </c>
      <c r="BD10" s="51">
        <v>0</v>
      </c>
      <c r="BE10" s="52">
        <v>0</v>
      </c>
      <c r="BF10" s="51">
        <v>0</v>
      </c>
      <c r="BG10" s="52">
        <v>0</v>
      </c>
      <c r="BH10" s="51">
        <v>0</v>
      </c>
      <c r="BI10" s="52">
        <v>0</v>
      </c>
      <c r="BJ10" s="51">
        <v>8</v>
      </c>
      <c r="BK10" s="52">
        <v>100</v>
      </c>
      <c r="BL10" s="51">
        <v>8</v>
      </c>
    </row>
    <row r="11" spans="1:64" ht="15">
      <c r="A11" s="85" t="s">
        <v>220</v>
      </c>
      <c r="B11" s="85" t="s">
        <v>250</v>
      </c>
      <c r="C11" s="53"/>
      <c r="D11" s="54"/>
      <c r="E11" s="66"/>
      <c r="F11" s="55"/>
      <c r="G11" s="53"/>
      <c r="H11" s="57"/>
      <c r="I11" s="56"/>
      <c r="J11" s="56"/>
      <c r="K11" s="36" t="s">
        <v>65</v>
      </c>
      <c r="L11" s="84">
        <v>11</v>
      </c>
      <c r="M11" s="84"/>
      <c r="N11" s="63"/>
      <c r="O11" s="87" t="s">
        <v>252</v>
      </c>
      <c r="P11" s="89">
        <v>43697.97518518518</v>
      </c>
      <c r="Q11" s="87" t="s">
        <v>253</v>
      </c>
      <c r="R11" s="87"/>
      <c r="S11" s="87"/>
      <c r="T11" s="87" t="s">
        <v>257</v>
      </c>
      <c r="U11" s="91" t="s">
        <v>258</v>
      </c>
      <c r="V11" s="91" t="s">
        <v>258</v>
      </c>
      <c r="W11" s="89">
        <v>43697.97518518518</v>
      </c>
      <c r="X11" s="91" t="s">
        <v>268</v>
      </c>
      <c r="Y11" s="87"/>
      <c r="Z11" s="87"/>
      <c r="AA11" s="93" t="s">
        <v>310</v>
      </c>
      <c r="AB11" s="87"/>
      <c r="AC11" s="87" t="b">
        <v>0</v>
      </c>
      <c r="AD11" s="87">
        <v>0</v>
      </c>
      <c r="AE11" s="93" t="s">
        <v>344</v>
      </c>
      <c r="AF11" s="87" t="b">
        <v>0</v>
      </c>
      <c r="AG11" s="87" t="s">
        <v>345</v>
      </c>
      <c r="AH11" s="87"/>
      <c r="AI11" s="93" t="s">
        <v>344</v>
      </c>
      <c r="AJ11" s="87" t="b">
        <v>0</v>
      </c>
      <c r="AK11" s="87">
        <v>0</v>
      </c>
      <c r="AL11" s="93" t="s">
        <v>342</v>
      </c>
      <c r="AM11" s="87" t="s">
        <v>347</v>
      </c>
      <c r="AN11" s="87" t="b">
        <v>0</v>
      </c>
      <c r="AO11" s="93" t="s">
        <v>342</v>
      </c>
      <c r="AP11" s="87" t="s">
        <v>176</v>
      </c>
      <c r="AQ11" s="87">
        <v>0</v>
      </c>
      <c r="AR11" s="87">
        <v>0</v>
      </c>
      <c r="AS11" s="87"/>
      <c r="AT11" s="87"/>
      <c r="AU11" s="87"/>
      <c r="AV11" s="87"/>
      <c r="AW11" s="87"/>
      <c r="AX11" s="87"/>
      <c r="AY11" s="87"/>
      <c r="AZ11" s="87"/>
      <c r="BA11">
        <v>1</v>
      </c>
      <c r="BB11" s="86" t="str">
        <f>REPLACE(INDEX(GroupVertices[Group],MATCH(Edges25[[#This Row],[Vertex 1]],GroupVertices[Vertex],0)),1,1,"")</f>
        <v>1</v>
      </c>
      <c r="BC11" s="86" t="str">
        <f>REPLACE(INDEX(GroupVertices[Group],MATCH(Edges25[[#This Row],[Vertex 2]],GroupVertices[Vertex],0)),1,1,"")</f>
        <v>1</v>
      </c>
      <c r="BD11" s="51">
        <v>0</v>
      </c>
      <c r="BE11" s="52">
        <v>0</v>
      </c>
      <c r="BF11" s="51">
        <v>0</v>
      </c>
      <c r="BG11" s="52">
        <v>0</v>
      </c>
      <c r="BH11" s="51">
        <v>0</v>
      </c>
      <c r="BI11" s="52">
        <v>0</v>
      </c>
      <c r="BJ11" s="51">
        <v>8</v>
      </c>
      <c r="BK11" s="52">
        <v>100</v>
      </c>
      <c r="BL11" s="51">
        <v>8</v>
      </c>
    </row>
    <row r="12" spans="1:64" ht="15">
      <c r="A12" s="85" t="s">
        <v>221</v>
      </c>
      <c r="B12" s="85" t="s">
        <v>250</v>
      </c>
      <c r="C12" s="53"/>
      <c r="D12" s="54"/>
      <c r="E12" s="66"/>
      <c r="F12" s="55"/>
      <c r="G12" s="53"/>
      <c r="H12" s="57"/>
      <c r="I12" s="56"/>
      <c r="J12" s="56"/>
      <c r="K12" s="36" t="s">
        <v>65</v>
      </c>
      <c r="L12" s="84">
        <v>12</v>
      </c>
      <c r="M12" s="84"/>
      <c r="N12" s="63"/>
      <c r="O12" s="87" t="s">
        <v>252</v>
      </c>
      <c r="P12" s="89">
        <v>43697.9844212963</v>
      </c>
      <c r="Q12" s="87" t="s">
        <v>253</v>
      </c>
      <c r="R12" s="87"/>
      <c r="S12" s="87"/>
      <c r="T12" s="87" t="s">
        <v>257</v>
      </c>
      <c r="U12" s="91" t="s">
        <v>258</v>
      </c>
      <c r="V12" s="91" t="s">
        <v>258</v>
      </c>
      <c r="W12" s="89">
        <v>43697.9844212963</v>
      </c>
      <c r="X12" s="91" t="s">
        <v>269</v>
      </c>
      <c r="Y12" s="87"/>
      <c r="Z12" s="87"/>
      <c r="AA12" s="93" t="s">
        <v>311</v>
      </c>
      <c r="AB12" s="87"/>
      <c r="AC12" s="87" t="b">
        <v>0</v>
      </c>
      <c r="AD12" s="87">
        <v>0</v>
      </c>
      <c r="AE12" s="93" t="s">
        <v>344</v>
      </c>
      <c r="AF12" s="87" t="b">
        <v>0</v>
      </c>
      <c r="AG12" s="87" t="s">
        <v>345</v>
      </c>
      <c r="AH12" s="87"/>
      <c r="AI12" s="93" t="s">
        <v>344</v>
      </c>
      <c r="AJ12" s="87" t="b">
        <v>0</v>
      </c>
      <c r="AK12" s="87">
        <v>0</v>
      </c>
      <c r="AL12" s="93" t="s">
        <v>342</v>
      </c>
      <c r="AM12" s="87" t="s">
        <v>347</v>
      </c>
      <c r="AN12" s="87" t="b">
        <v>0</v>
      </c>
      <c r="AO12" s="93" t="s">
        <v>342</v>
      </c>
      <c r="AP12" s="87" t="s">
        <v>176</v>
      </c>
      <c r="AQ12" s="87">
        <v>0</v>
      </c>
      <c r="AR12" s="87">
        <v>0</v>
      </c>
      <c r="AS12" s="87"/>
      <c r="AT12" s="87"/>
      <c r="AU12" s="87"/>
      <c r="AV12" s="87"/>
      <c r="AW12" s="87"/>
      <c r="AX12" s="87"/>
      <c r="AY12" s="87"/>
      <c r="AZ12" s="87"/>
      <c r="BA12">
        <v>1</v>
      </c>
      <c r="BB12" s="86" t="str">
        <f>REPLACE(INDEX(GroupVertices[Group],MATCH(Edges25[[#This Row],[Vertex 1]],GroupVertices[Vertex],0)),1,1,"")</f>
        <v>1</v>
      </c>
      <c r="BC12" s="86" t="str">
        <f>REPLACE(INDEX(GroupVertices[Group],MATCH(Edges25[[#This Row],[Vertex 2]],GroupVertices[Vertex],0)),1,1,"")</f>
        <v>1</v>
      </c>
      <c r="BD12" s="51">
        <v>0</v>
      </c>
      <c r="BE12" s="52">
        <v>0</v>
      </c>
      <c r="BF12" s="51">
        <v>0</v>
      </c>
      <c r="BG12" s="52">
        <v>0</v>
      </c>
      <c r="BH12" s="51">
        <v>0</v>
      </c>
      <c r="BI12" s="52">
        <v>0</v>
      </c>
      <c r="BJ12" s="51">
        <v>8</v>
      </c>
      <c r="BK12" s="52">
        <v>100</v>
      </c>
      <c r="BL12" s="51">
        <v>8</v>
      </c>
    </row>
    <row r="13" spans="1:64" ht="15">
      <c r="A13" s="85" t="s">
        <v>222</v>
      </c>
      <c r="B13" s="85" t="s">
        <v>250</v>
      </c>
      <c r="C13" s="53"/>
      <c r="D13" s="54"/>
      <c r="E13" s="66"/>
      <c r="F13" s="55"/>
      <c r="G13" s="53"/>
      <c r="H13" s="57"/>
      <c r="I13" s="56"/>
      <c r="J13" s="56"/>
      <c r="K13" s="36" t="s">
        <v>65</v>
      </c>
      <c r="L13" s="84">
        <v>13</v>
      </c>
      <c r="M13" s="84"/>
      <c r="N13" s="63"/>
      <c r="O13" s="87" t="s">
        <v>252</v>
      </c>
      <c r="P13" s="89">
        <v>43697.992800925924</v>
      </c>
      <c r="Q13" s="87" t="s">
        <v>253</v>
      </c>
      <c r="R13" s="87"/>
      <c r="S13" s="87"/>
      <c r="T13" s="87" t="s">
        <v>257</v>
      </c>
      <c r="U13" s="91" t="s">
        <v>258</v>
      </c>
      <c r="V13" s="91" t="s">
        <v>258</v>
      </c>
      <c r="W13" s="89">
        <v>43697.992800925924</v>
      </c>
      <c r="X13" s="91" t="s">
        <v>270</v>
      </c>
      <c r="Y13" s="87"/>
      <c r="Z13" s="87"/>
      <c r="AA13" s="93" t="s">
        <v>312</v>
      </c>
      <c r="AB13" s="87"/>
      <c r="AC13" s="87" t="b">
        <v>0</v>
      </c>
      <c r="AD13" s="87">
        <v>0</v>
      </c>
      <c r="AE13" s="93" t="s">
        <v>344</v>
      </c>
      <c r="AF13" s="87" t="b">
        <v>0</v>
      </c>
      <c r="AG13" s="87" t="s">
        <v>345</v>
      </c>
      <c r="AH13" s="87"/>
      <c r="AI13" s="93" t="s">
        <v>344</v>
      </c>
      <c r="AJ13" s="87" t="b">
        <v>0</v>
      </c>
      <c r="AK13" s="87">
        <v>0</v>
      </c>
      <c r="AL13" s="93" t="s">
        <v>342</v>
      </c>
      <c r="AM13" s="87" t="s">
        <v>346</v>
      </c>
      <c r="AN13" s="87" t="b">
        <v>0</v>
      </c>
      <c r="AO13" s="93" t="s">
        <v>342</v>
      </c>
      <c r="AP13" s="87" t="s">
        <v>176</v>
      </c>
      <c r="AQ13" s="87">
        <v>0</v>
      </c>
      <c r="AR13" s="87">
        <v>0</v>
      </c>
      <c r="AS13" s="87"/>
      <c r="AT13" s="87"/>
      <c r="AU13" s="87"/>
      <c r="AV13" s="87"/>
      <c r="AW13" s="87"/>
      <c r="AX13" s="87"/>
      <c r="AY13" s="87"/>
      <c r="AZ13" s="87"/>
      <c r="BA13">
        <v>1</v>
      </c>
      <c r="BB13" s="86" t="str">
        <f>REPLACE(INDEX(GroupVertices[Group],MATCH(Edges25[[#This Row],[Vertex 1]],GroupVertices[Vertex],0)),1,1,"")</f>
        <v>1</v>
      </c>
      <c r="BC13" s="86" t="str">
        <f>REPLACE(INDEX(GroupVertices[Group],MATCH(Edges25[[#This Row],[Vertex 2]],GroupVertices[Vertex],0)),1,1,"")</f>
        <v>1</v>
      </c>
      <c r="BD13" s="51">
        <v>0</v>
      </c>
      <c r="BE13" s="52">
        <v>0</v>
      </c>
      <c r="BF13" s="51">
        <v>0</v>
      </c>
      <c r="BG13" s="52">
        <v>0</v>
      </c>
      <c r="BH13" s="51">
        <v>0</v>
      </c>
      <c r="BI13" s="52">
        <v>0</v>
      </c>
      <c r="BJ13" s="51">
        <v>8</v>
      </c>
      <c r="BK13" s="52">
        <v>100</v>
      </c>
      <c r="BL13" s="51">
        <v>8</v>
      </c>
    </row>
    <row r="14" spans="1:64" ht="15">
      <c r="A14" s="85" t="s">
        <v>223</v>
      </c>
      <c r="B14" s="85" t="s">
        <v>250</v>
      </c>
      <c r="C14" s="53"/>
      <c r="D14" s="54"/>
      <c r="E14" s="66"/>
      <c r="F14" s="55"/>
      <c r="G14" s="53"/>
      <c r="H14" s="57"/>
      <c r="I14" s="56"/>
      <c r="J14" s="56"/>
      <c r="K14" s="36" t="s">
        <v>65</v>
      </c>
      <c r="L14" s="84">
        <v>14</v>
      </c>
      <c r="M14" s="84"/>
      <c r="N14" s="63"/>
      <c r="O14" s="87" t="s">
        <v>252</v>
      </c>
      <c r="P14" s="89">
        <v>43697.99729166667</v>
      </c>
      <c r="Q14" s="87" t="s">
        <v>253</v>
      </c>
      <c r="R14" s="87"/>
      <c r="S14" s="87"/>
      <c r="T14" s="87" t="s">
        <v>257</v>
      </c>
      <c r="U14" s="91" t="s">
        <v>258</v>
      </c>
      <c r="V14" s="91" t="s">
        <v>258</v>
      </c>
      <c r="W14" s="89">
        <v>43697.99729166667</v>
      </c>
      <c r="X14" s="91" t="s">
        <v>271</v>
      </c>
      <c r="Y14" s="87"/>
      <c r="Z14" s="87"/>
      <c r="AA14" s="93" t="s">
        <v>313</v>
      </c>
      <c r="AB14" s="87"/>
      <c r="AC14" s="87" t="b">
        <v>0</v>
      </c>
      <c r="AD14" s="87">
        <v>0</v>
      </c>
      <c r="AE14" s="93" t="s">
        <v>344</v>
      </c>
      <c r="AF14" s="87" t="b">
        <v>0</v>
      </c>
      <c r="AG14" s="87" t="s">
        <v>345</v>
      </c>
      <c r="AH14" s="87"/>
      <c r="AI14" s="93" t="s">
        <v>344</v>
      </c>
      <c r="AJ14" s="87" t="b">
        <v>0</v>
      </c>
      <c r="AK14" s="87">
        <v>0</v>
      </c>
      <c r="AL14" s="93" t="s">
        <v>342</v>
      </c>
      <c r="AM14" s="87" t="s">
        <v>346</v>
      </c>
      <c r="AN14" s="87" t="b">
        <v>0</v>
      </c>
      <c r="AO14" s="93" t="s">
        <v>342</v>
      </c>
      <c r="AP14" s="87" t="s">
        <v>176</v>
      </c>
      <c r="AQ14" s="87">
        <v>0</v>
      </c>
      <c r="AR14" s="87">
        <v>0</v>
      </c>
      <c r="AS14" s="87"/>
      <c r="AT14" s="87"/>
      <c r="AU14" s="87"/>
      <c r="AV14" s="87"/>
      <c r="AW14" s="87"/>
      <c r="AX14" s="87"/>
      <c r="AY14" s="87"/>
      <c r="AZ14" s="87"/>
      <c r="BA14">
        <v>1</v>
      </c>
      <c r="BB14" s="86" t="str">
        <f>REPLACE(INDEX(GroupVertices[Group],MATCH(Edges25[[#This Row],[Vertex 1]],GroupVertices[Vertex],0)),1,1,"")</f>
        <v>1</v>
      </c>
      <c r="BC14" s="86" t="str">
        <f>REPLACE(INDEX(GroupVertices[Group],MATCH(Edges25[[#This Row],[Vertex 2]],GroupVertices[Vertex],0)),1,1,"")</f>
        <v>1</v>
      </c>
      <c r="BD14" s="51">
        <v>0</v>
      </c>
      <c r="BE14" s="52">
        <v>0</v>
      </c>
      <c r="BF14" s="51">
        <v>0</v>
      </c>
      <c r="BG14" s="52">
        <v>0</v>
      </c>
      <c r="BH14" s="51">
        <v>0</v>
      </c>
      <c r="BI14" s="52">
        <v>0</v>
      </c>
      <c r="BJ14" s="51">
        <v>8</v>
      </c>
      <c r="BK14" s="52">
        <v>100</v>
      </c>
      <c r="BL14" s="51">
        <v>8</v>
      </c>
    </row>
    <row r="15" spans="1:64" ht="15">
      <c r="A15" s="85" t="s">
        <v>224</v>
      </c>
      <c r="B15" s="85" t="s">
        <v>250</v>
      </c>
      <c r="C15" s="53"/>
      <c r="D15" s="54"/>
      <c r="E15" s="66"/>
      <c r="F15" s="55"/>
      <c r="G15" s="53"/>
      <c r="H15" s="57"/>
      <c r="I15" s="56"/>
      <c r="J15" s="56"/>
      <c r="K15" s="36" t="s">
        <v>65</v>
      </c>
      <c r="L15" s="84">
        <v>15</v>
      </c>
      <c r="M15" s="84"/>
      <c r="N15" s="63"/>
      <c r="O15" s="87" t="s">
        <v>252</v>
      </c>
      <c r="P15" s="89">
        <v>43697.99901620371</v>
      </c>
      <c r="Q15" s="87" t="s">
        <v>253</v>
      </c>
      <c r="R15" s="87"/>
      <c r="S15" s="87"/>
      <c r="T15" s="87" t="s">
        <v>257</v>
      </c>
      <c r="U15" s="91" t="s">
        <v>258</v>
      </c>
      <c r="V15" s="91" t="s">
        <v>258</v>
      </c>
      <c r="W15" s="89">
        <v>43697.99901620371</v>
      </c>
      <c r="X15" s="91" t="s">
        <v>272</v>
      </c>
      <c r="Y15" s="87"/>
      <c r="Z15" s="87"/>
      <c r="AA15" s="93" t="s">
        <v>314</v>
      </c>
      <c r="AB15" s="87"/>
      <c r="AC15" s="87" t="b">
        <v>0</v>
      </c>
      <c r="AD15" s="87">
        <v>0</v>
      </c>
      <c r="AE15" s="93" t="s">
        <v>344</v>
      </c>
      <c r="AF15" s="87" t="b">
        <v>0</v>
      </c>
      <c r="AG15" s="87" t="s">
        <v>345</v>
      </c>
      <c r="AH15" s="87"/>
      <c r="AI15" s="93" t="s">
        <v>344</v>
      </c>
      <c r="AJ15" s="87" t="b">
        <v>0</v>
      </c>
      <c r="AK15" s="87">
        <v>0</v>
      </c>
      <c r="AL15" s="93" t="s">
        <v>342</v>
      </c>
      <c r="AM15" s="87" t="s">
        <v>346</v>
      </c>
      <c r="AN15" s="87" t="b">
        <v>0</v>
      </c>
      <c r="AO15" s="93" t="s">
        <v>342</v>
      </c>
      <c r="AP15" s="87" t="s">
        <v>176</v>
      </c>
      <c r="AQ15" s="87">
        <v>0</v>
      </c>
      <c r="AR15" s="87">
        <v>0</v>
      </c>
      <c r="AS15" s="87"/>
      <c r="AT15" s="87"/>
      <c r="AU15" s="87"/>
      <c r="AV15" s="87"/>
      <c r="AW15" s="87"/>
      <c r="AX15" s="87"/>
      <c r="AY15" s="87"/>
      <c r="AZ15" s="87"/>
      <c r="BA15">
        <v>1</v>
      </c>
      <c r="BB15" s="86" t="str">
        <f>REPLACE(INDEX(GroupVertices[Group],MATCH(Edges25[[#This Row],[Vertex 1]],GroupVertices[Vertex],0)),1,1,"")</f>
        <v>1</v>
      </c>
      <c r="BC15" s="86" t="str">
        <f>REPLACE(INDEX(GroupVertices[Group],MATCH(Edges25[[#This Row],[Vertex 2]],GroupVertices[Vertex],0)),1,1,"")</f>
        <v>1</v>
      </c>
      <c r="BD15" s="51">
        <v>0</v>
      </c>
      <c r="BE15" s="52">
        <v>0</v>
      </c>
      <c r="BF15" s="51">
        <v>0</v>
      </c>
      <c r="BG15" s="52">
        <v>0</v>
      </c>
      <c r="BH15" s="51">
        <v>0</v>
      </c>
      <c r="BI15" s="52">
        <v>0</v>
      </c>
      <c r="BJ15" s="51">
        <v>8</v>
      </c>
      <c r="BK15" s="52">
        <v>100</v>
      </c>
      <c r="BL15" s="51">
        <v>8</v>
      </c>
    </row>
    <row r="16" spans="1:64" ht="15">
      <c r="A16" s="85" t="s">
        <v>225</v>
      </c>
      <c r="B16" s="85" t="s">
        <v>250</v>
      </c>
      <c r="C16" s="53"/>
      <c r="D16" s="54"/>
      <c r="E16" s="66"/>
      <c r="F16" s="55"/>
      <c r="G16" s="53"/>
      <c r="H16" s="57"/>
      <c r="I16" s="56"/>
      <c r="J16" s="56"/>
      <c r="K16" s="36" t="s">
        <v>65</v>
      </c>
      <c r="L16" s="84">
        <v>16</v>
      </c>
      <c r="M16" s="84"/>
      <c r="N16" s="63"/>
      <c r="O16" s="87" t="s">
        <v>252</v>
      </c>
      <c r="P16" s="89">
        <v>43698.02206018518</v>
      </c>
      <c r="Q16" s="87" t="s">
        <v>253</v>
      </c>
      <c r="R16" s="87"/>
      <c r="S16" s="87"/>
      <c r="T16" s="87" t="s">
        <v>257</v>
      </c>
      <c r="U16" s="91" t="s">
        <v>258</v>
      </c>
      <c r="V16" s="91" t="s">
        <v>258</v>
      </c>
      <c r="W16" s="89">
        <v>43698.02206018518</v>
      </c>
      <c r="X16" s="91" t="s">
        <v>273</v>
      </c>
      <c r="Y16" s="87"/>
      <c r="Z16" s="87"/>
      <c r="AA16" s="93" t="s">
        <v>315</v>
      </c>
      <c r="AB16" s="87"/>
      <c r="AC16" s="87" t="b">
        <v>0</v>
      </c>
      <c r="AD16" s="87">
        <v>0</v>
      </c>
      <c r="AE16" s="93" t="s">
        <v>344</v>
      </c>
      <c r="AF16" s="87" t="b">
        <v>0</v>
      </c>
      <c r="AG16" s="87" t="s">
        <v>345</v>
      </c>
      <c r="AH16" s="87"/>
      <c r="AI16" s="93" t="s">
        <v>344</v>
      </c>
      <c r="AJ16" s="87" t="b">
        <v>0</v>
      </c>
      <c r="AK16" s="87">
        <v>0</v>
      </c>
      <c r="AL16" s="93" t="s">
        <v>342</v>
      </c>
      <c r="AM16" s="87" t="s">
        <v>347</v>
      </c>
      <c r="AN16" s="87" t="b">
        <v>0</v>
      </c>
      <c r="AO16" s="93" t="s">
        <v>342</v>
      </c>
      <c r="AP16" s="87" t="s">
        <v>176</v>
      </c>
      <c r="AQ16" s="87">
        <v>0</v>
      </c>
      <c r="AR16" s="87">
        <v>0</v>
      </c>
      <c r="AS16" s="87"/>
      <c r="AT16" s="87"/>
      <c r="AU16" s="87"/>
      <c r="AV16" s="87"/>
      <c r="AW16" s="87"/>
      <c r="AX16" s="87"/>
      <c r="AY16" s="87"/>
      <c r="AZ16" s="87"/>
      <c r="BA16">
        <v>1</v>
      </c>
      <c r="BB16" s="86" t="str">
        <f>REPLACE(INDEX(GroupVertices[Group],MATCH(Edges25[[#This Row],[Vertex 1]],GroupVertices[Vertex],0)),1,1,"")</f>
        <v>1</v>
      </c>
      <c r="BC16" s="86" t="str">
        <f>REPLACE(INDEX(GroupVertices[Group],MATCH(Edges25[[#This Row],[Vertex 2]],GroupVertices[Vertex],0)),1,1,"")</f>
        <v>1</v>
      </c>
      <c r="BD16" s="51">
        <v>0</v>
      </c>
      <c r="BE16" s="52">
        <v>0</v>
      </c>
      <c r="BF16" s="51">
        <v>0</v>
      </c>
      <c r="BG16" s="52">
        <v>0</v>
      </c>
      <c r="BH16" s="51">
        <v>0</v>
      </c>
      <c r="BI16" s="52">
        <v>0</v>
      </c>
      <c r="BJ16" s="51">
        <v>8</v>
      </c>
      <c r="BK16" s="52">
        <v>100</v>
      </c>
      <c r="BL16" s="51">
        <v>8</v>
      </c>
    </row>
    <row r="17" spans="1:64" ht="15">
      <c r="A17" s="85" t="s">
        <v>226</v>
      </c>
      <c r="B17" s="85" t="s">
        <v>250</v>
      </c>
      <c r="C17" s="53"/>
      <c r="D17" s="54"/>
      <c r="E17" s="66"/>
      <c r="F17" s="55"/>
      <c r="G17" s="53"/>
      <c r="H17" s="57"/>
      <c r="I17" s="56"/>
      <c r="J17" s="56"/>
      <c r="K17" s="36" t="s">
        <v>65</v>
      </c>
      <c r="L17" s="84">
        <v>17</v>
      </c>
      <c r="M17" s="84"/>
      <c r="N17" s="63"/>
      <c r="O17" s="87" t="s">
        <v>252</v>
      </c>
      <c r="P17" s="89">
        <v>43698.03600694444</v>
      </c>
      <c r="Q17" s="87" t="s">
        <v>253</v>
      </c>
      <c r="R17" s="87"/>
      <c r="S17" s="87"/>
      <c r="T17" s="87" t="s">
        <v>257</v>
      </c>
      <c r="U17" s="91" t="s">
        <v>258</v>
      </c>
      <c r="V17" s="91" t="s">
        <v>258</v>
      </c>
      <c r="W17" s="89">
        <v>43698.03600694444</v>
      </c>
      <c r="X17" s="91" t="s">
        <v>274</v>
      </c>
      <c r="Y17" s="87"/>
      <c r="Z17" s="87"/>
      <c r="AA17" s="93" t="s">
        <v>316</v>
      </c>
      <c r="AB17" s="87"/>
      <c r="AC17" s="87" t="b">
        <v>0</v>
      </c>
      <c r="AD17" s="87">
        <v>0</v>
      </c>
      <c r="AE17" s="93" t="s">
        <v>344</v>
      </c>
      <c r="AF17" s="87" t="b">
        <v>0</v>
      </c>
      <c r="AG17" s="87" t="s">
        <v>345</v>
      </c>
      <c r="AH17" s="87"/>
      <c r="AI17" s="93" t="s">
        <v>344</v>
      </c>
      <c r="AJ17" s="87" t="b">
        <v>0</v>
      </c>
      <c r="AK17" s="87">
        <v>0</v>
      </c>
      <c r="AL17" s="93" t="s">
        <v>342</v>
      </c>
      <c r="AM17" s="87" t="s">
        <v>346</v>
      </c>
      <c r="AN17" s="87" t="b">
        <v>0</v>
      </c>
      <c r="AO17" s="93" t="s">
        <v>342</v>
      </c>
      <c r="AP17" s="87" t="s">
        <v>176</v>
      </c>
      <c r="AQ17" s="87">
        <v>0</v>
      </c>
      <c r="AR17" s="87">
        <v>0</v>
      </c>
      <c r="AS17" s="87"/>
      <c r="AT17" s="87"/>
      <c r="AU17" s="87"/>
      <c r="AV17" s="87"/>
      <c r="AW17" s="87"/>
      <c r="AX17" s="87"/>
      <c r="AY17" s="87"/>
      <c r="AZ17" s="87"/>
      <c r="BA17">
        <v>1</v>
      </c>
      <c r="BB17" s="86" t="str">
        <f>REPLACE(INDEX(GroupVertices[Group],MATCH(Edges25[[#This Row],[Vertex 1]],GroupVertices[Vertex],0)),1,1,"")</f>
        <v>1</v>
      </c>
      <c r="BC17" s="86" t="str">
        <f>REPLACE(INDEX(GroupVertices[Group],MATCH(Edges25[[#This Row],[Vertex 2]],GroupVertices[Vertex],0)),1,1,"")</f>
        <v>1</v>
      </c>
      <c r="BD17" s="51">
        <v>0</v>
      </c>
      <c r="BE17" s="52">
        <v>0</v>
      </c>
      <c r="BF17" s="51">
        <v>0</v>
      </c>
      <c r="BG17" s="52">
        <v>0</v>
      </c>
      <c r="BH17" s="51">
        <v>0</v>
      </c>
      <c r="BI17" s="52">
        <v>0</v>
      </c>
      <c r="BJ17" s="51">
        <v>8</v>
      </c>
      <c r="BK17" s="52">
        <v>100</v>
      </c>
      <c r="BL17" s="51">
        <v>8</v>
      </c>
    </row>
    <row r="18" spans="1:64" ht="15">
      <c r="A18" s="85" t="s">
        <v>227</v>
      </c>
      <c r="B18" s="85" t="s">
        <v>250</v>
      </c>
      <c r="C18" s="53"/>
      <c r="D18" s="54"/>
      <c r="E18" s="66"/>
      <c r="F18" s="55"/>
      <c r="G18" s="53"/>
      <c r="H18" s="57"/>
      <c r="I18" s="56"/>
      <c r="J18" s="56"/>
      <c r="K18" s="36" t="s">
        <v>65</v>
      </c>
      <c r="L18" s="84">
        <v>18</v>
      </c>
      <c r="M18" s="84"/>
      <c r="N18" s="63"/>
      <c r="O18" s="87" t="s">
        <v>252</v>
      </c>
      <c r="P18" s="89">
        <v>43698.04636574074</v>
      </c>
      <c r="Q18" s="87" t="s">
        <v>253</v>
      </c>
      <c r="R18" s="87"/>
      <c r="S18" s="87"/>
      <c r="T18" s="87" t="s">
        <v>257</v>
      </c>
      <c r="U18" s="91" t="s">
        <v>258</v>
      </c>
      <c r="V18" s="91" t="s">
        <v>258</v>
      </c>
      <c r="W18" s="89">
        <v>43698.04636574074</v>
      </c>
      <c r="X18" s="91" t="s">
        <v>275</v>
      </c>
      <c r="Y18" s="87"/>
      <c r="Z18" s="87"/>
      <c r="AA18" s="93" t="s">
        <v>317</v>
      </c>
      <c r="AB18" s="87"/>
      <c r="AC18" s="87" t="b">
        <v>0</v>
      </c>
      <c r="AD18" s="87">
        <v>0</v>
      </c>
      <c r="AE18" s="93" t="s">
        <v>344</v>
      </c>
      <c r="AF18" s="87" t="b">
        <v>0</v>
      </c>
      <c r="AG18" s="87" t="s">
        <v>345</v>
      </c>
      <c r="AH18" s="87"/>
      <c r="AI18" s="93" t="s">
        <v>344</v>
      </c>
      <c r="AJ18" s="87" t="b">
        <v>0</v>
      </c>
      <c r="AK18" s="87">
        <v>0</v>
      </c>
      <c r="AL18" s="93" t="s">
        <v>342</v>
      </c>
      <c r="AM18" s="87" t="s">
        <v>348</v>
      </c>
      <c r="AN18" s="87" t="b">
        <v>0</v>
      </c>
      <c r="AO18" s="93" t="s">
        <v>342</v>
      </c>
      <c r="AP18" s="87" t="s">
        <v>176</v>
      </c>
      <c r="AQ18" s="87">
        <v>0</v>
      </c>
      <c r="AR18" s="87">
        <v>0</v>
      </c>
      <c r="AS18" s="87"/>
      <c r="AT18" s="87"/>
      <c r="AU18" s="87"/>
      <c r="AV18" s="87"/>
      <c r="AW18" s="87"/>
      <c r="AX18" s="87"/>
      <c r="AY18" s="87"/>
      <c r="AZ18" s="87"/>
      <c r="BA18">
        <v>1</v>
      </c>
      <c r="BB18" s="86" t="str">
        <f>REPLACE(INDEX(GroupVertices[Group],MATCH(Edges25[[#This Row],[Vertex 1]],GroupVertices[Vertex],0)),1,1,"")</f>
        <v>1</v>
      </c>
      <c r="BC18" s="86" t="str">
        <f>REPLACE(INDEX(GroupVertices[Group],MATCH(Edges25[[#This Row],[Vertex 2]],GroupVertices[Vertex],0)),1,1,"")</f>
        <v>1</v>
      </c>
      <c r="BD18" s="51">
        <v>0</v>
      </c>
      <c r="BE18" s="52">
        <v>0</v>
      </c>
      <c r="BF18" s="51">
        <v>0</v>
      </c>
      <c r="BG18" s="52">
        <v>0</v>
      </c>
      <c r="BH18" s="51">
        <v>0</v>
      </c>
      <c r="BI18" s="52">
        <v>0</v>
      </c>
      <c r="BJ18" s="51">
        <v>8</v>
      </c>
      <c r="BK18" s="52">
        <v>100</v>
      </c>
      <c r="BL18" s="51">
        <v>8</v>
      </c>
    </row>
    <row r="19" spans="1:64" ht="15">
      <c r="A19" s="85" t="s">
        <v>228</v>
      </c>
      <c r="B19" s="85" t="s">
        <v>250</v>
      </c>
      <c r="C19" s="53"/>
      <c r="D19" s="54"/>
      <c r="E19" s="66"/>
      <c r="F19" s="55"/>
      <c r="G19" s="53"/>
      <c r="H19" s="57"/>
      <c r="I19" s="56"/>
      <c r="J19" s="56"/>
      <c r="K19" s="36" t="s">
        <v>65</v>
      </c>
      <c r="L19" s="84">
        <v>19</v>
      </c>
      <c r="M19" s="84"/>
      <c r="N19" s="63"/>
      <c r="O19" s="87" t="s">
        <v>252</v>
      </c>
      <c r="P19" s="89">
        <v>43698.07078703704</v>
      </c>
      <c r="Q19" s="87" t="s">
        <v>253</v>
      </c>
      <c r="R19" s="87"/>
      <c r="S19" s="87"/>
      <c r="T19" s="87" t="s">
        <v>257</v>
      </c>
      <c r="U19" s="91" t="s">
        <v>258</v>
      </c>
      <c r="V19" s="91" t="s">
        <v>258</v>
      </c>
      <c r="W19" s="89">
        <v>43698.07078703704</v>
      </c>
      <c r="X19" s="91" t="s">
        <v>276</v>
      </c>
      <c r="Y19" s="87"/>
      <c r="Z19" s="87"/>
      <c r="AA19" s="93" t="s">
        <v>318</v>
      </c>
      <c r="AB19" s="87"/>
      <c r="AC19" s="87" t="b">
        <v>0</v>
      </c>
      <c r="AD19" s="87">
        <v>0</v>
      </c>
      <c r="AE19" s="93" t="s">
        <v>344</v>
      </c>
      <c r="AF19" s="87" t="b">
        <v>0</v>
      </c>
      <c r="AG19" s="87" t="s">
        <v>345</v>
      </c>
      <c r="AH19" s="87"/>
      <c r="AI19" s="93" t="s">
        <v>344</v>
      </c>
      <c r="AJ19" s="87" t="b">
        <v>0</v>
      </c>
      <c r="AK19" s="87">
        <v>0</v>
      </c>
      <c r="AL19" s="93" t="s">
        <v>342</v>
      </c>
      <c r="AM19" s="87" t="s">
        <v>347</v>
      </c>
      <c r="AN19" s="87" t="b">
        <v>0</v>
      </c>
      <c r="AO19" s="93" t="s">
        <v>342</v>
      </c>
      <c r="AP19" s="87" t="s">
        <v>176</v>
      </c>
      <c r="AQ19" s="87">
        <v>0</v>
      </c>
      <c r="AR19" s="87">
        <v>0</v>
      </c>
      <c r="AS19" s="87"/>
      <c r="AT19" s="87"/>
      <c r="AU19" s="87"/>
      <c r="AV19" s="87"/>
      <c r="AW19" s="87"/>
      <c r="AX19" s="87"/>
      <c r="AY19" s="87"/>
      <c r="AZ19" s="87"/>
      <c r="BA19">
        <v>1</v>
      </c>
      <c r="BB19" s="86" t="str">
        <f>REPLACE(INDEX(GroupVertices[Group],MATCH(Edges25[[#This Row],[Vertex 1]],GroupVertices[Vertex],0)),1,1,"")</f>
        <v>1</v>
      </c>
      <c r="BC19" s="86" t="str">
        <f>REPLACE(INDEX(GroupVertices[Group],MATCH(Edges25[[#This Row],[Vertex 2]],GroupVertices[Vertex],0)),1,1,"")</f>
        <v>1</v>
      </c>
      <c r="BD19" s="51">
        <v>0</v>
      </c>
      <c r="BE19" s="52">
        <v>0</v>
      </c>
      <c r="BF19" s="51">
        <v>0</v>
      </c>
      <c r="BG19" s="52">
        <v>0</v>
      </c>
      <c r="BH19" s="51">
        <v>0</v>
      </c>
      <c r="BI19" s="52">
        <v>0</v>
      </c>
      <c r="BJ19" s="51">
        <v>8</v>
      </c>
      <c r="BK19" s="52">
        <v>100</v>
      </c>
      <c r="BL19" s="51">
        <v>8</v>
      </c>
    </row>
    <row r="20" spans="1:64" ht="15">
      <c r="A20" s="85" t="s">
        <v>229</v>
      </c>
      <c r="B20" s="85" t="s">
        <v>250</v>
      </c>
      <c r="C20" s="53"/>
      <c r="D20" s="54"/>
      <c r="E20" s="66"/>
      <c r="F20" s="55"/>
      <c r="G20" s="53"/>
      <c r="H20" s="57"/>
      <c r="I20" s="56"/>
      <c r="J20" s="56"/>
      <c r="K20" s="36" t="s">
        <v>65</v>
      </c>
      <c r="L20" s="84">
        <v>20</v>
      </c>
      <c r="M20" s="84"/>
      <c r="N20" s="63"/>
      <c r="O20" s="87" t="s">
        <v>252</v>
      </c>
      <c r="P20" s="89">
        <v>43698.07834490741</v>
      </c>
      <c r="Q20" s="87" t="s">
        <v>253</v>
      </c>
      <c r="R20" s="87"/>
      <c r="S20" s="87"/>
      <c r="T20" s="87" t="s">
        <v>257</v>
      </c>
      <c r="U20" s="91" t="s">
        <v>258</v>
      </c>
      <c r="V20" s="91" t="s">
        <v>258</v>
      </c>
      <c r="W20" s="89">
        <v>43698.07834490741</v>
      </c>
      <c r="X20" s="91" t="s">
        <v>277</v>
      </c>
      <c r="Y20" s="87"/>
      <c r="Z20" s="87"/>
      <c r="AA20" s="93" t="s">
        <v>319</v>
      </c>
      <c r="AB20" s="87"/>
      <c r="AC20" s="87" t="b">
        <v>0</v>
      </c>
      <c r="AD20" s="87">
        <v>0</v>
      </c>
      <c r="AE20" s="93" t="s">
        <v>344</v>
      </c>
      <c r="AF20" s="87" t="b">
        <v>0</v>
      </c>
      <c r="AG20" s="87" t="s">
        <v>345</v>
      </c>
      <c r="AH20" s="87"/>
      <c r="AI20" s="93" t="s">
        <v>344</v>
      </c>
      <c r="AJ20" s="87" t="b">
        <v>0</v>
      </c>
      <c r="AK20" s="87">
        <v>0</v>
      </c>
      <c r="AL20" s="93" t="s">
        <v>342</v>
      </c>
      <c r="AM20" s="87" t="s">
        <v>346</v>
      </c>
      <c r="AN20" s="87" t="b">
        <v>0</v>
      </c>
      <c r="AO20" s="93" t="s">
        <v>342</v>
      </c>
      <c r="AP20" s="87" t="s">
        <v>176</v>
      </c>
      <c r="AQ20" s="87">
        <v>0</v>
      </c>
      <c r="AR20" s="87">
        <v>0</v>
      </c>
      <c r="AS20" s="87"/>
      <c r="AT20" s="87"/>
      <c r="AU20" s="87"/>
      <c r="AV20" s="87"/>
      <c r="AW20" s="87"/>
      <c r="AX20" s="87"/>
      <c r="AY20" s="87"/>
      <c r="AZ20" s="87"/>
      <c r="BA20">
        <v>1</v>
      </c>
      <c r="BB20" s="86" t="str">
        <f>REPLACE(INDEX(GroupVertices[Group],MATCH(Edges25[[#This Row],[Vertex 1]],GroupVertices[Vertex],0)),1,1,"")</f>
        <v>1</v>
      </c>
      <c r="BC20" s="86" t="str">
        <f>REPLACE(INDEX(GroupVertices[Group],MATCH(Edges25[[#This Row],[Vertex 2]],GroupVertices[Vertex],0)),1,1,"")</f>
        <v>1</v>
      </c>
      <c r="BD20" s="51">
        <v>0</v>
      </c>
      <c r="BE20" s="52">
        <v>0</v>
      </c>
      <c r="BF20" s="51">
        <v>0</v>
      </c>
      <c r="BG20" s="52">
        <v>0</v>
      </c>
      <c r="BH20" s="51">
        <v>0</v>
      </c>
      <c r="BI20" s="52">
        <v>0</v>
      </c>
      <c r="BJ20" s="51">
        <v>8</v>
      </c>
      <c r="BK20" s="52">
        <v>100</v>
      </c>
      <c r="BL20" s="51">
        <v>8</v>
      </c>
    </row>
    <row r="21" spans="1:64" ht="15">
      <c r="A21" s="85" t="s">
        <v>230</v>
      </c>
      <c r="B21" s="85" t="s">
        <v>250</v>
      </c>
      <c r="C21" s="53"/>
      <c r="D21" s="54"/>
      <c r="E21" s="66"/>
      <c r="F21" s="55"/>
      <c r="G21" s="53"/>
      <c r="H21" s="57"/>
      <c r="I21" s="56"/>
      <c r="J21" s="56"/>
      <c r="K21" s="36" t="s">
        <v>65</v>
      </c>
      <c r="L21" s="84">
        <v>21</v>
      </c>
      <c r="M21" s="84"/>
      <c r="N21" s="63"/>
      <c r="O21" s="87" t="s">
        <v>252</v>
      </c>
      <c r="P21" s="89">
        <v>43698.12511574074</v>
      </c>
      <c r="Q21" s="87" t="s">
        <v>253</v>
      </c>
      <c r="R21" s="87"/>
      <c r="S21" s="87"/>
      <c r="T21" s="87" t="s">
        <v>257</v>
      </c>
      <c r="U21" s="91" t="s">
        <v>258</v>
      </c>
      <c r="V21" s="91" t="s">
        <v>258</v>
      </c>
      <c r="W21" s="89">
        <v>43698.12511574074</v>
      </c>
      <c r="X21" s="91" t="s">
        <v>278</v>
      </c>
      <c r="Y21" s="87"/>
      <c r="Z21" s="87"/>
      <c r="AA21" s="93" t="s">
        <v>320</v>
      </c>
      <c r="AB21" s="87"/>
      <c r="AC21" s="87" t="b">
        <v>0</v>
      </c>
      <c r="AD21" s="87">
        <v>0</v>
      </c>
      <c r="AE21" s="93" t="s">
        <v>344</v>
      </c>
      <c r="AF21" s="87" t="b">
        <v>0</v>
      </c>
      <c r="AG21" s="87" t="s">
        <v>345</v>
      </c>
      <c r="AH21" s="87"/>
      <c r="AI21" s="93" t="s">
        <v>344</v>
      </c>
      <c r="AJ21" s="87" t="b">
        <v>0</v>
      </c>
      <c r="AK21" s="87">
        <v>0</v>
      </c>
      <c r="AL21" s="93" t="s">
        <v>342</v>
      </c>
      <c r="AM21" s="87" t="s">
        <v>349</v>
      </c>
      <c r="AN21" s="87" t="b">
        <v>0</v>
      </c>
      <c r="AO21" s="93" t="s">
        <v>342</v>
      </c>
      <c r="AP21" s="87" t="s">
        <v>176</v>
      </c>
      <c r="AQ21" s="87">
        <v>0</v>
      </c>
      <c r="AR21" s="87">
        <v>0</v>
      </c>
      <c r="AS21" s="87"/>
      <c r="AT21" s="87"/>
      <c r="AU21" s="87"/>
      <c r="AV21" s="87"/>
      <c r="AW21" s="87"/>
      <c r="AX21" s="87"/>
      <c r="AY21" s="87"/>
      <c r="AZ21" s="87"/>
      <c r="BA21">
        <v>1</v>
      </c>
      <c r="BB21" s="86" t="str">
        <f>REPLACE(INDEX(GroupVertices[Group],MATCH(Edges25[[#This Row],[Vertex 1]],GroupVertices[Vertex],0)),1,1,"")</f>
        <v>1</v>
      </c>
      <c r="BC21" s="86" t="str">
        <f>REPLACE(INDEX(GroupVertices[Group],MATCH(Edges25[[#This Row],[Vertex 2]],GroupVertices[Vertex],0)),1,1,"")</f>
        <v>1</v>
      </c>
      <c r="BD21" s="51">
        <v>0</v>
      </c>
      <c r="BE21" s="52">
        <v>0</v>
      </c>
      <c r="BF21" s="51">
        <v>0</v>
      </c>
      <c r="BG21" s="52">
        <v>0</v>
      </c>
      <c r="BH21" s="51">
        <v>0</v>
      </c>
      <c r="BI21" s="52">
        <v>0</v>
      </c>
      <c r="BJ21" s="51">
        <v>8</v>
      </c>
      <c r="BK21" s="52">
        <v>100</v>
      </c>
      <c r="BL21" s="51">
        <v>8</v>
      </c>
    </row>
    <row r="22" spans="1:64" ht="15">
      <c r="A22" s="85" t="s">
        <v>231</v>
      </c>
      <c r="B22" s="85" t="s">
        <v>250</v>
      </c>
      <c r="C22" s="53"/>
      <c r="D22" s="54"/>
      <c r="E22" s="66"/>
      <c r="F22" s="55"/>
      <c r="G22" s="53"/>
      <c r="H22" s="57"/>
      <c r="I22" s="56"/>
      <c r="J22" s="56"/>
      <c r="K22" s="36" t="s">
        <v>65</v>
      </c>
      <c r="L22" s="84">
        <v>22</v>
      </c>
      <c r="M22" s="84"/>
      <c r="N22" s="63"/>
      <c r="O22" s="87" t="s">
        <v>252</v>
      </c>
      <c r="P22" s="89">
        <v>43698.160729166666</v>
      </c>
      <c r="Q22" s="87" t="s">
        <v>253</v>
      </c>
      <c r="R22" s="87"/>
      <c r="S22" s="87"/>
      <c r="T22" s="87" t="s">
        <v>257</v>
      </c>
      <c r="U22" s="91" t="s">
        <v>258</v>
      </c>
      <c r="V22" s="91" t="s">
        <v>258</v>
      </c>
      <c r="W22" s="89">
        <v>43698.160729166666</v>
      </c>
      <c r="X22" s="91" t="s">
        <v>279</v>
      </c>
      <c r="Y22" s="87"/>
      <c r="Z22" s="87"/>
      <c r="AA22" s="93" t="s">
        <v>321</v>
      </c>
      <c r="AB22" s="87"/>
      <c r="AC22" s="87" t="b">
        <v>0</v>
      </c>
      <c r="AD22" s="87">
        <v>0</v>
      </c>
      <c r="AE22" s="93" t="s">
        <v>344</v>
      </c>
      <c r="AF22" s="87" t="b">
        <v>0</v>
      </c>
      <c r="AG22" s="87" t="s">
        <v>345</v>
      </c>
      <c r="AH22" s="87"/>
      <c r="AI22" s="93" t="s">
        <v>344</v>
      </c>
      <c r="AJ22" s="87" t="b">
        <v>0</v>
      </c>
      <c r="AK22" s="87">
        <v>0</v>
      </c>
      <c r="AL22" s="93" t="s">
        <v>342</v>
      </c>
      <c r="AM22" s="87" t="s">
        <v>347</v>
      </c>
      <c r="AN22" s="87" t="b">
        <v>0</v>
      </c>
      <c r="AO22" s="93" t="s">
        <v>342</v>
      </c>
      <c r="AP22" s="87" t="s">
        <v>176</v>
      </c>
      <c r="AQ22" s="87">
        <v>0</v>
      </c>
      <c r="AR22" s="87">
        <v>0</v>
      </c>
      <c r="AS22" s="87"/>
      <c r="AT22" s="87"/>
      <c r="AU22" s="87"/>
      <c r="AV22" s="87"/>
      <c r="AW22" s="87"/>
      <c r="AX22" s="87"/>
      <c r="AY22" s="87"/>
      <c r="AZ22" s="87"/>
      <c r="BA22">
        <v>1</v>
      </c>
      <c r="BB22" s="86" t="str">
        <f>REPLACE(INDEX(GroupVertices[Group],MATCH(Edges25[[#This Row],[Vertex 1]],GroupVertices[Vertex],0)),1,1,"")</f>
        <v>1</v>
      </c>
      <c r="BC22" s="86" t="str">
        <f>REPLACE(INDEX(GroupVertices[Group],MATCH(Edges25[[#This Row],[Vertex 2]],GroupVertices[Vertex],0)),1,1,"")</f>
        <v>1</v>
      </c>
      <c r="BD22" s="51">
        <v>0</v>
      </c>
      <c r="BE22" s="52">
        <v>0</v>
      </c>
      <c r="BF22" s="51">
        <v>0</v>
      </c>
      <c r="BG22" s="52">
        <v>0</v>
      </c>
      <c r="BH22" s="51">
        <v>0</v>
      </c>
      <c r="BI22" s="52">
        <v>0</v>
      </c>
      <c r="BJ22" s="51">
        <v>8</v>
      </c>
      <c r="BK22" s="52">
        <v>100</v>
      </c>
      <c r="BL22" s="51">
        <v>8</v>
      </c>
    </row>
    <row r="23" spans="1:64" ht="15">
      <c r="A23" s="85" t="s">
        <v>232</v>
      </c>
      <c r="B23" s="85" t="s">
        <v>250</v>
      </c>
      <c r="C23" s="53"/>
      <c r="D23" s="54"/>
      <c r="E23" s="66"/>
      <c r="F23" s="55"/>
      <c r="G23" s="53"/>
      <c r="H23" s="57"/>
      <c r="I23" s="56"/>
      <c r="J23" s="56"/>
      <c r="K23" s="36" t="s">
        <v>65</v>
      </c>
      <c r="L23" s="84">
        <v>23</v>
      </c>
      <c r="M23" s="84"/>
      <c r="N23" s="63"/>
      <c r="O23" s="87" t="s">
        <v>252</v>
      </c>
      <c r="P23" s="89">
        <v>43698.19689814815</v>
      </c>
      <c r="Q23" s="87" t="s">
        <v>253</v>
      </c>
      <c r="R23" s="87"/>
      <c r="S23" s="87"/>
      <c r="T23" s="87" t="s">
        <v>257</v>
      </c>
      <c r="U23" s="91" t="s">
        <v>258</v>
      </c>
      <c r="V23" s="91" t="s">
        <v>258</v>
      </c>
      <c r="W23" s="89">
        <v>43698.19689814815</v>
      </c>
      <c r="X23" s="91" t="s">
        <v>280</v>
      </c>
      <c r="Y23" s="87"/>
      <c r="Z23" s="87"/>
      <c r="AA23" s="93" t="s">
        <v>322</v>
      </c>
      <c r="AB23" s="87"/>
      <c r="AC23" s="87" t="b">
        <v>0</v>
      </c>
      <c r="AD23" s="87">
        <v>0</v>
      </c>
      <c r="AE23" s="93" t="s">
        <v>344</v>
      </c>
      <c r="AF23" s="87" t="b">
        <v>0</v>
      </c>
      <c r="AG23" s="87" t="s">
        <v>345</v>
      </c>
      <c r="AH23" s="87"/>
      <c r="AI23" s="93" t="s">
        <v>344</v>
      </c>
      <c r="AJ23" s="87" t="b">
        <v>0</v>
      </c>
      <c r="AK23" s="87">
        <v>0</v>
      </c>
      <c r="AL23" s="93" t="s">
        <v>342</v>
      </c>
      <c r="AM23" s="87" t="s">
        <v>347</v>
      </c>
      <c r="AN23" s="87" t="b">
        <v>0</v>
      </c>
      <c r="AO23" s="93" t="s">
        <v>342</v>
      </c>
      <c r="AP23" s="87" t="s">
        <v>176</v>
      </c>
      <c r="AQ23" s="87">
        <v>0</v>
      </c>
      <c r="AR23" s="87">
        <v>0</v>
      </c>
      <c r="AS23" s="87"/>
      <c r="AT23" s="87"/>
      <c r="AU23" s="87"/>
      <c r="AV23" s="87"/>
      <c r="AW23" s="87"/>
      <c r="AX23" s="87"/>
      <c r="AY23" s="87"/>
      <c r="AZ23" s="87"/>
      <c r="BA23">
        <v>2</v>
      </c>
      <c r="BB23" s="86" t="str">
        <f>REPLACE(INDEX(GroupVertices[Group],MATCH(Edges25[[#This Row],[Vertex 1]],GroupVertices[Vertex],0)),1,1,"")</f>
        <v>1</v>
      </c>
      <c r="BC23" s="86" t="str">
        <f>REPLACE(INDEX(GroupVertices[Group],MATCH(Edges25[[#This Row],[Vertex 2]],GroupVertices[Vertex],0)),1,1,"")</f>
        <v>1</v>
      </c>
      <c r="BD23" s="51">
        <v>0</v>
      </c>
      <c r="BE23" s="52">
        <v>0</v>
      </c>
      <c r="BF23" s="51">
        <v>0</v>
      </c>
      <c r="BG23" s="52">
        <v>0</v>
      </c>
      <c r="BH23" s="51">
        <v>0</v>
      </c>
      <c r="BI23" s="52">
        <v>0</v>
      </c>
      <c r="BJ23" s="51">
        <v>8</v>
      </c>
      <c r="BK23" s="52">
        <v>100</v>
      </c>
      <c r="BL23" s="51">
        <v>8</v>
      </c>
    </row>
    <row r="24" spans="1:64" ht="15">
      <c r="A24" s="85" t="s">
        <v>232</v>
      </c>
      <c r="B24" s="85" t="s">
        <v>250</v>
      </c>
      <c r="C24" s="53"/>
      <c r="D24" s="54"/>
      <c r="E24" s="66"/>
      <c r="F24" s="55"/>
      <c r="G24" s="53"/>
      <c r="H24" s="57"/>
      <c r="I24" s="56"/>
      <c r="J24" s="56"/>
      <c r="K24" s="36" t="s">
        <v>65</v>
      </c>
      <c r="L24" s="84">
        <v>24</v>
      </c>
      <c r="M24" s="84"/>
      <c r="N24" s="63"/>
      <c r="O24" s="87" t="s">
        <v>252</v>
      </c>
      <c r="P24" s="89">
        <v>43698.198067129626</v>
      </c>
      <c r="Q24" s="87" t="s">
        <v>254</v>
      </c>
      <c r="R24" s="87"/>
      <c r="S24" s="87"/>
      <c r="T24" s="87" t="s">
        <v>257</v>
      </c>
      <c r="U24" s="91" t="s">
        <v>259</v>
      </c>
      <c r="V24" s="91" t="s">
        <v>259</v>
      </c>
      <c r="W24" s="89">
        <v>43698.198067129626</v>
      </c>
      <c r="X24" s="91" t="s">
        <v>281</v>
      </c>
      <c r="Y24" s="87"/>
      <c r="Z24" s="87"/>
      <c r="AA24" s="93" t="s">
        <v>323</v>
      </c>
      <c r="AB24" s="87"/>
      <c r="AC24" s="87" t="b">
        <v>0</v>
      </c>
      <c r="AD24" s="87">
        <v>0</v>
      </c>
      <c r="AE24" s="93" t="s">
        <v>344</v>
      </c>
      <c r="AF24" s="87" t="b">
        <v>0</v>
      </c>
      <c r="AG24" s="87" t="s">
        <v>345</v>
      </c>
      <c r="AH24" s="87"/>
      <c r="AI24" s="93" t="s">
        <v>344</v>
      </c>
      <c r="AJ24" s="87" t="b">
        <v>0</v>
      </c>
      <c r="AK24" s="87">
        <v>0</v>
      </c>
      <c r="AL24" s="93" t="s">
        <v>341</v>
      </c>
      <c r="AM24" s="87" t="s">
        <v>347</v>
      </c>
      <c r="AN24" s="87" t="b">
        <v>0</v>
      </c>
      <c r="AO24" s="93" t="s">
        <v>341</v>
      </c>
      <c r="AP24" s="87" t="s">
        <v>176</v>
      </c>
      <c r="AQ24" s="87">
        <v>0</v>
      </c>
      <c r="AR24" s="87">
        <v>0</v>
      </c>
      <c r="AS24" s="87"/>
      <c r="AT24" s="87"/>
      <c r="AU24" s="87"/>
      <c r="AV24" s="87"/>
      <c r="AW24" s="87"/>
      <c r="AX24" s="87"/>
      <c r="AY24" s="87"/>
      <c r="AZ24" s="87"/>
      <c r="BA24">
        <v>2</v>
      </c>
      <c r="BB24" s="86" t="str">
        <f>REPLACE(INDEX(GroupVertices[Group],MATCH(Edges25[[#This Row],[Vertex 1]],GroupVertices[Vertex],0)),1,1,"")</f>
        <v>1</v>
      </c>
      <c r="BC24" s="86" t="str">
        <f>REPLACE(INDEX(GroupVertices[Group],MATCH(Edges25[[#This Row],[Vertex 2]],GroupVertices[Vertex],0)),1,1,"")</f>
        <v>1</v>
      </c>
      <c r="BD24" s="51">
        <v>0</v>
      </c>
      <c r="BE24" s="52">
        <v>0</v>
      </c>
      <c r="BF24" s="51">
        <v>0</v>
      </c>
      <c r="BG24" s="52">
        <v>0</v>
      </c>
      <c r="BH24" s="51">
        <v>0</v>
      </c>
      <c r="BI24" s="52">
        <v>0</v>
      </c>
      <c r="BJ24" s="51">
        <v>6</v>
      </c>
      <c r="BK24" s="52">
        <v>100</v>
      </c>
      <c r="BL24" s="51">
        <v>6</v>
      </c>
    </row>
    <row r="25" spans="1:64" ht="15">
      <c r="A25" s="85" t="s">
        <v>233</v>
      </c>
      <c r="B25" s="85" t="s">
        <v>250</v>
      </c>
      <c r="C25" s="53"/>
      <c r="D25" s="54"/>
      <c r="E25" s="66"/>
      <c r="F25" s="55"/>
      <c r="G25" s="53"/>
      <c r="H25" s="57"/>
      <c r="I25" s="56"/>
      <c r="J25" s="56"/>
      <c r="K25" s="36" t="s">
        <v>65</v>
      </c>
      <c r="L25" s="84">
        <v>25</v>
      </c>
      <c r="M25" s="84"/>
      <c r="N25" s="63"/>
      <c r="O25" s="87" t="s">
        <v>252</v>
      </c>
      <c r="P25" s="89">
        <v>43698.23436342592</v>
      </c>
      <c r="Q25" s="87" t="s">
        <v>253</v>
      </c>
      <c r="R25" s="87"/>
      <c r="S25" s="87"/>
      <c r="T25" s="87" t="s">
        <v>257</v>
      </c>
      <c r="U25" s="91" t="s">
        <v>258</v>
      </c>
      <c r="V25" s="91" t="s">
        <v>258</v>
      </c>
      <c r="W25" s="89">
        <v>43698.23436342592</v>
      </c>
      <c r="X25" s="91" t="s">
        <v>282</v>
      </c>
      <c r="Y25" s="87"/>
      <c r="Z25" s="87"/>
      <c r="AA25" s="93" t="s">
        <v>324</v>
      </c>
      <c r="AB25" s="87"/>
      <c r="AC25" s="87" t="b">
        <v>0</v>
      </c>
      <c r="AD25" s="87">
        <v>0</v>
      </c>
      <c r="AE25" s="93" t="s">
        <v>344</v>
      </c>
      <c r="AF25" s="87" t="b">
        <v>0</v>
      </c>
      <c r="AG25" s="87" t="s">
        <v>345</v>
      </c>
      <c r="AH25" s="87"/>
      <c r="AI25" s="93" t="s">
        <v>344</v>
      </c>
      <c r="AJ25" s="87" t="b">
        <v>0</v>
      </c>
      <c r="AK25" s="87">
        <v>0</v>
      </c>
      <c r="AL25" s="93" t="s">
        <v>342</v>
      </c>
      <c r="AM25" s="87" t="s">
        <v>346</v>
      </c>
      <c r="AN25" s="87" t="b">
        <v>0</v>
      </c>
      <c r="AO25" s="93" t="s">
        <v>342</v>
      </c>
      <c r="AP25" s="87" t="s">
        <v>176</v>
      </c>
      <c r="AQ25" s="87">
        <v>0</v>
      </c>
      <c r="AR25" s="87">
        <v>0</v>
      </c>
      <c r="AS25" s="87"/>
      <c r="AT25" s="87"/>
      <c r="AU25" s="87"/>
      <c r="AV25" s="87"/>
      <c r="AW25" s="87"/>
      <c r="AX25" s="87"/>
      <c r="AY25" s="87"/>
      <c r="AZ25" s="87"/>
      <c r="BA25">
        <v>1</v>
      </c>
      <c r="BB25" s="86" t="str">
        <f>REPLACE(INDEX(GroupVertices[Group],MATCH(Edges25[[#This Row],[Vertex 1]],GroupVertices[Vertex],0)),1,1,"")</f>
        <v>1</v>
      </c>
      <c r="BC25" s="86" t="str">
        <f>REPLACE(INDEX(GroupVertices[Group],MATCH(Edges25[[#This Row],[Vertex 2]],GroupVertices[Vertex],0)),1,1,"")</f>
        <v>1</v>
      </c>
      <c r="BD25" s="51">
        <v>0</v>
      </c>
      <c r="BE25" s="52">
        <v>0</v>
      </c>
      <c r="BF25" s="51">
        <v>0</v>
      </c>
      <c r="BG25" s="52">
        <v>0</v>
      </c>
      <c r="BH25" s="51">
        <v>0</v>
      </c>
      <c r="BI25" s="52">
        <v>0</v>
      </c>
      <c r="BJ25" s="51">
        <v>8</v>
      </c>
      <c r="BK25" s="52">
        <v>100</v>
      </c>
      <c r="BL25" s="51">
        <v>8</v>
      </c>
    </row>
    <row r="26" spans="1:64" ht="15">
      <c r="A26" s="85" t="s">
        <v>234</v>
      </c>
      <c r="B26" s="85" t="s">
        <v>250</v>
      </c>
      <c r="C26" s="53"/>
      <c r="D26" s="54"/>
      <c r="E26" s="66"/>
      <c r="F26" s="55"/>
      <c r="G26" s="53"/>
      <c r="H26" s="57"/>
      <c r="I26" s="56"/>
      <c r="J26" s="56"/>
      <c r="K26" s="36" t="s">
        <v>65</v>
      </c>
      <c r="L26" s="84">
        <v>26</v>
      </c>
      <c r="M26" s="84"/>
      <c r="N26" s="63"/>
      <c r="O26" s="87" t="s">
        <v>252</v>
      </c>
      <c r="P26" s="89">
        <v>43698.245208333334</v>
      </c>
      <c r="Q26" s="87" t="s">
        <v>253</v>
      </c>
      <c r="R26" s="87"/>
      <c r="S26" s="87"/>
      <c r="T26" s="87" t="s">
        <v>257</v>
      </c>
      <c r="U26" s="91" t="s">
        <v>258</v>
      </c>
      <c r="V26" s="91" t="s">
        <v>258</v>
      </c>
      <c r="W26" s="89">
        <v>43698.245208333334</v>
      </c>
      <c r="X26" s="91" t="s">
        <v>283</v>
      </c>
      <c r="Y26" s="87"/>
      <c r="Z26" s="87"/>
      <c r="AA26" s="93" t="s">
        <v>325</v>
      </c>
      <c r="AB26" s="87"/>
      <c r="AC26" s="87" t="b">
        <v>0</v>
      </c>
      <c r="AD26" s="87">
        <v>0</v>
      </c>
      <c r="AE26" s="93" t="s">
        <v>344</v>
      </c>
      <c r="AF26" s="87" t="b">
        <v>0</v>
      </c>
      <c r="AG26" s="87" t="s">
        <v>345</v>
      </c>
      <c r="AH26" s="87"/>
      <c r="AI26" s="93" t="s">
        <v>344</v>
      </c>
      <c r="AJ26" s="87" t="b">
        <v>0</v>
      </c>
      <c r="AK26" s="87">
        <v>0</v>
      </c>
      <c r="AL26" s="93" t="s">
        <v>342</v>
      </c>
      <c r="AM26" s="87" t="s">
        <v>349</v>
      </c>
      <c r="AN26" s="87" t="b">
        <v>0</v>
      </c>
      <c r="AO26" s="93" t="s">
        <v>342</v>
      </c>
      <c r="AP26" s="87" t="s">
        <v>176</v>
      </c>
      <c r="AQ26" s="87">
        <v>0</v>
      </c>
      <c r="AR26" s="87">
        <v>0</v>
      </c>
      <c r="AS26" s="87"/>
      <c r="AT26" s="87"/>
      <c r="AU26" s="87"/>
      <c r="AV26" s="87"/>
      <c r="AW26" s="87"/>
      <c r="AX26" s="87"/>
      <c r="AY26" s="87"/>
      <c r="AZ26" s="87"/>
      <c r="BA26">
        <v>1</v>
      </c>
      <c r="BB26" s="86" t="str">
        <f>REPLACE(INDEX(GroupVertices[Group],MATCH(Edges25[[#This Row],[Vertex 1]],GroupVertices[Vertex],0)),1,1,"")</f>
        <v>1</v>
      </c>
      <c r="BC26" s="86" t="str">
        <f>REPLACE(INDEX(GroupVertices[Group],MATCH(Edges25[[#This Row],[Vertex 2]],GroupVertices[Vertex],0)),1,1,"")</f>
        <v>1</v>
      </c>
      <c r="BD26" s="51">
        <v>0</v>
      </c>
      <c r="BE26" s="52">
        <v>0</v>
      </c>
      <c r="BF26" s="51">
        <v>0</v>
      </c>
      <c r="BG26" s="52">
        <v>0</v>
      </c>
      <c r="BH26" s="51">
        <v>0</v>
      </c>
      <c r="BI26" s="52">
        <v>0</v>
      </c>
      <c r="BJ26" s="51">
        <v>8</v>
      </c>
      <c r="BK26" s="52">
        <v>100</v>
      </c>
      <c r="BL26" s="51">
        <v>8</v>
      </c>
    </row>
    <row r="27" spans="1:64" ht="15">
      <c r="A27" s="85" t="s">
        <v>235</v>
      </c>
      <c r="B27" s="85" t="s">
        <v>250</v>
      </c>
      <c r="C27" s="53"/>
      <c r="D27" s="54"/>
      <c r="E27" s="66"/>
      <c r="F27" s="55"/>
      <c r="G27" s="53"/>
      <c r="H27" s="57"/>
      <c r="I27" s="56"/>
      <c r="J27" s="56"/>
      <c r="K27" s="36" t="s">
        <v>65</v>
      </c>
      <c r="L27" s="84">
        <v>27</v>
      </c>
      <c r="M27" s="84"/>
      <c r="N27" s="63"/>
      <c r="O27" s="87" t="s">
        <v>252</v>
      </c>
      <c r="P27" s="89">
        <v>43698.31392361111</v>
      </c>
      <c r="Q27" s="87" t="s">
        <v>253</v>
      </c>
      <c r="R27" s="87"/>
      <c r="S27" s="87"/>
      <c r="T27" s="87" t="s">
        <v>257</v>
      </c>
      <c r="U27" s="91" t="s">
        <v>258</v>
      </c>
      <c r="V27" s="91" t="s">
        <v>258</v>
      </c>
      <c r="W27" s="89">
        <v>43698.31392361111</v>
      </c>
      <c r="X27" s="91" t="s">
        <v>284</v>
      </c>
      <c r="Y27" s="87"/>
      <c r="Z27" s="87"/>
      <c r="AA27" s="93" t="s">
        <v>326</v>
      </c>
      <c r="AB27" s="87"/>
      <c r="AC27" s="87" t="b">
        <v>0</v>
      </c>
      <c r="AD27" s="87">
        <v>0</v>
      </c>
      <c r="AE27" s="93" t="s">
        <v>344</v>
      </c>
      <c r="AF27" s="87" t="b">
        <v>0</v>
      </c>
      <c r="AG27" s="87" t="s">
        <v>345</v>
      </c>
      <c r="AH27" s="87"/>
      <c r="AI27" s="93" t="s">
        <v>344</v>
      </c>
      <c r="AJ27" s="87" t="b">
        <v>0</v>
      </c>
      <c r="AK27" s="87">
        <v>0</v>
      </c>
      <c r="AL27" s="93" t="s">
        <v>342</v>
      </c>
      <c r="AM27" s="87" t="s">
        <v>346</v>
      </c>
      <c r="AN27" s="87" t="b">
        <v>0</v>
      </c>
      <c r="AO27" s="93" t="s">
        <v>342</v>
      </c>
      <c r="AP27" s="87" t="s">
        <v>176</v>
      </c>
      <c r="AQ27" s="87">
        <v>0</v>
      </c>
      <c r="AR27" s="87">
        <v>0</v>
      </c>
      <c r="AS27" s="87"/>
      <c r="AT27" s="87"/>
      <c r="AU27" s="87"/>
      <c r="AV27" s="87"/>
      <c r="AW27" s="87"/>
      <c r="AX27" s="87"/>
      <c r="AY27" s="87"/>
      <c r="AZ27" s="87"/>
      <c r="BA27">
        <v>1</v>
      </c>
      <c r="BB27" s="86" t="str">
        <f>REPLACE(INDEX(GroupVertices[Group],MATCH(Edges25[[#This Row],[Vertex 1]],GroupVertices[Vertex],0)),1,1,"")</f>
        <v>1</v>
      </c>
      <c r="BC27" s="86" t="str">
        <f>REPLACE(INDEX(GroupVertices[Group],MATCH(Edges25[[#This Row],[Vertex 2]],GroupVertices[Vertex],0)),1,1,"")</f>
        <v>1</v>
      </c>
      <c r="BD27" s="51">
        <v>0</v>
      </c>
      <c r="BE27" s="52">
        <v>0</v>
      </c>
      <c r="BF27" s="51">
        <v>0</v>
      </c>
      <c r="BG27" s="52">
        <v>0</v>
      </c>
      <c r="BH27" s="51">
        <v>0</v>
      </c>
      <c r="BI27" s="52">
        <v>0</v>
      </c>
      <c r="BJ27" s="51">
        <v>8</v>
      </c>
      <c r="BK27" s="52">
        <v>100</v>
      </c>
      <c r="BL27" s="51">
        <v>8</v>
      </c>
    </row>
    <row r="28" spans="1:64" ht="15">
      <c r="A28" s="85" t="s">
        <v>236</v>
      </c>
      <c r="B28" s="85" t="s">
        <v>250</v>
      </c>
      <c r="C28" s="53"/>
      <c r="D28" s="54"/>
      <c r="E28" s="66"/>
      <c r="F28" s="55"/>
      <c r="G28" s="53"/>
      <c r="H28" s="57"/>
      <c r="I28" s="56"/>
      <c r="J28" s="56"/>
      <c r="K28" s="36" t="s">
        <v>65</v>
      </c>
      <c r="L28" s="84">
        <v>28</v>
      </c>
      <c r="M28" s="84"/>
      <c r="N28" s="63"/>
      <c r="O28" s="87" t="s">
        <v>252</v>
      </c>
      <c r="P28" s="89">
        <v>43698.33217592593</v>
      </c>
      <c r="Q28" s="87" t="s">
        <v>253</v>
      </c>
      <c r="R28" s="87"/>
      <c r="S28" s="87"/>
      <c r="T28" s="87" t="s">
        <v>257</v>
      </c>
      <c r="U28" s="91" t="s">
        <v>258</v>
      </c>
      <c r="V28" s="91" t="s">
        <v>258</v>
      </c>
      <c r="W28" s="89">
        <v>43698.33217592593</v>
      </c>
      <c r="X28" s="91" t="s">
        <v>285</v>
      </c>
      <c r="Y28" s="87"/>
      <c r="Z28" s="87"/>
      <c r="AA28" s="93" t="s">
        <v>327</v>
      </c>
      <c r="AB28" s="87"/>
      <c r="AC28" s="87" t="b">
        <v>0</v>
      </c>
      <c r="AD28" s="87">
        <v>0</v>
      </c>
      <c r="AE28" s="93" t="s">
        <v>344</v>
      </c>
      <c r="AF28" s="87" t="b">
        <v>0</v>
      </c>
      <c r="AG28" s="87" t="s">
        <v>345</v>
      </c>
      <c r="AH28" s="87"/>
      <c r="AI28" s="93" t="s">
        <v>344</v>
      </c>
      <c r="AJ28" s="87" t="b">
        <v>0</v>
      </c>
      <c r="AK28" s="87">
        <v>0</v>
      </c>
      <c r="AL28" s="93" t="s">
        <v>342</v>
      </c>
      <c r="AM28" s="87" t="s">
        <v>347</v>
      </c>
      <c r="AN28" s="87" t="b">
        <v>0</v>
      </c>
      <c r="AO28" s="93" t="s">
        <v>342</v>
      </c>
      <c r="AP28" s="87" t="s">
        <v>176</v>
      </c>
      <c r="AQ28" s="87">
        <v>0</v>
      </c>
      <c r="AR28" s="87">
        <v>0</v>
      </c>
      <c r="AS28" s="87"/>
      <c r="AT28" s="87"/>
      <c r="AU28" s="87"/>
      <c r="AV28" s="87"/>
      <c r="AW28" s="87"/>
      <c r="AX28" s="87"/>
      <c r="AY28" s="87"/>
      <c r="AZ28" s="87"/>
      <c r="BA28">
        <v>1</v>
      </c>
      <c r="BB28" s="86" t="str">
        <f>REPLACE(INDEX(GroupVertices[Group],MATCH(Edges25[[#This Row],[Vertex 1]],GroupVertices[Vertex],0)),1,1,"")</f>
        <v>1</v>
      </c>
      <c r="BC28" s="86" t="str">
        <f>REPLACE(INDEX(GroupVertices[Group],MATCH(Edges25[[#This Row],[Vertex 2]],GroupVertices[Vertex],0)),1,1,"")</f>
        <v>1</v>
      </c>
      <c r="BD28" s="51">
        <v>0</v>
      </c>
      <c r="BE28" s="52">
        <v>0</v>
      </c>
      <c r="BF28" s="51">
        <v>0</v>
      </c>
      <c r="BG28" s="52">
        <v>0</v>
      </c>
      <c r="BH28" s="51">
        <v>0</v>
      </c>
      <c r="BI28" s="52">
        <v>0</v>
      </c>
      <c r="BJ28" s="51">
        <v>8</v>
      </c>
      <c r="BK28" s="52">
        <v>100</v>
      </c>
      <c r="BL28" s="51">
        <v>8</v>
      </c>
    </row>
    <row r="29" spans="1:64" ht="15">
      <c r="A29" s="85" t="s">
        <v>237</v>
      </c>
      <c r="B29" s="85" t="s">
        <v>250</v>
      </c>
      <c r="C29" s="53"/>
      <c r="D29" s="54"/>
      <c r="E29" s="66"/>
      <c r="F29" s="55"/>
      <c r="G29" s="53"/>
      <c r="H29" s="57"/>
      <c r="I29" s="56"/>
      <c r="J29" s="56"/>
      <c r="K29" s="36" t="s">
        <v>65</v>
      </c>
      <c r="L29" s="84">
        <v>29</v>
      </c>
      <c r="M29" s="84"/>
      <c r="N29" s="63"/>
      <c r="O29" s="87" t="s">
        <v>252</v>
      </c>
      <c r="P29" s="89">
        <v>43698.33767361111</v>
      </c>
      <c r="Q29" s="87" t="s">
        <v>253</v>
      </c>
      <c r="R29" s="87"/>
      <c r="S29" s="87"/>
      <c r="T29" s="87" t="s">
        <v>257</v>
      </c>
      <c r="U29" s="91" t="s">
        <v>258</v>
      </c>
      <c r="V29" s="91" t="s">
        <v>258</v>
      </c>
      <c r="W29" s="89">
        <v>43698.33767361111</v>
      </c>
      <c r="X29" s="91" t="s">
        <v>286</v>
      </c>
      <c r="Y29" s="87"/>
      <c r="Z29" s="87"/>
      <c r="AA29" s="93" t="s">
        <v>328</v>
      </c>
      <c r="AB29" s="87"/>
      <c r="AC29" s="87" t="b">
        <v>0</v>
      </c>
      <c r="AD29" s="87">
        <v>0</v>
      </c>
      <c r="AE29" s="93" t="s">
        <v>344</v>
      </c>
      <c r="AF29" s="87" t="b">
        <v>0</v>
      </c>
      <c r="AG29" s="87" t="s">
        <v>345</v>
      </c>
      <c r="AH29" s="87"/>
      <c r="AI29" s="93" t="s">
        <v>344</v>
      </c>
      <c r="AJ29" s="87" t="b">
        <v>0</v>
      </c>
      <c r="AK29" s="87">
        <v>0</v>
      </c>
      <c r="AL29" s="93" t="s">
        <v>342</v>
      </c>
      <c r="AM29" s="87" t="s">
        <v>346</v>
      </c>
      <c r="AN29" s="87" t="b">
        <v>0</v>
      </c>
      <c r="AO29" s="93" t="s">
        <v>342</v>
      </c>
      <c r="AP29" s="87" t="s">
        <v>176</v>
      </c>
      <c r="AQ29" s="87">
        <v>0</v>
      </c>
      <c r="AR29" s="87">
        <v>0</v>
      </c>
      <c r="AS29" s="87"/>
      <c r="AT29" s="87"/>
      <c r="AU29" s="87"/>
      <c r="AV29" s="87"/>
      <c r="AW29" s="87"/>
      <c r="AX29" s="87"/>
      <c r="AY29" s="87"/>
      <c r="AZ29" s="87"/>
      <c r="BA29">
        <v>1</v>
      </c>
      <c r="BB29" s="86" t="str">
        <f>REPLACE(INDEX(GroupVertices[Group],MATCH(Edges25[[#This Row],[Vertex 1]],GroupVertices[Vertex],0)),1,1,"")</f>
        <v>1</v>
      </c>
      <c r="BC29" s="86" t="str">
        <f>REPLACE(INDEX(GroupVertices[Group],MATCH(Edges25[[#This Row],[Vertex 2]],GroupVertices[Vertex],0)),1,1,"")</f>
        <v>1</v>
      </c>
      <c r="BD29" s="51">
        <v>0</v>
      </c>
      <c r="BE29" s="52">
        <v>0</v>
      </c>
      <c r="BF29" s="51">
        <v>0</v>
      </c>
      <c r="BG29" s="52">
        <v>0</v>
      </c>
      <c r="BH29" s="51">
        <v>0</v>
      </c>
      <c r="BI29" s="52">
        <v>0</v>
      </c>
      <c r="BJ29" s="51">
        <v>8</v>
      </c>
      <c r="BK29" s="52">
        <v>100</v>
      </c>
      <c r="BL29" s="51">
        <v>8</v>
      </c>
    </row>
    <row r="30" spans="1:64" ht="15">
      <c r="A30" s="85" t="s">
        <v>238</v>
      </c>
      <c r="B30" s="85" t="s">
        <v>250</v>
      </c>
      <c r="C30" s="53"/>
      <c r="D30" s="54"/>
      <c r="E30" s="66"/>
      <c r="F30" s="55"/>
      <c r="G30" s="53"/>
      <c r="H30" s="57"/>
      <c r="I30" s="56"/>
      <c r="J30" s="56"/>
      <c r="K30" s="36" t="s">
        <v>65</v>
      </c>
      <c r="L30" s="84">
        <v>30</v>
      </c>
      <c r="M30" s="84"/>
      <c r="N30" s="63"/>
      <c r="O30" s="87" t="s">
        <v>252</v>
      </c>
      <c r="P30" s="89">
        <v>43698.34164351852</v>
      </c>
      <c r="Q30" s="87" t="s">
        <v>253</v>
      </c>
      <c r="R30" s="87"/>
      <c r="S30" s="87"/>
      <c r="T30" s="87" t="s">
        <v>257</v>
      </c>
      <c r="U30" s="91" t="s">
        <v>258</v>
      </c>
      <c r="V30" s="91" t="s">
        <v>258</v>
      </c>
      <c r="W30" s="89">
        <v>43698.34164351852</v>
      </c>
      <c r="X30" s="91" t="s">
        <v>287</v>
      </c>
      <c r="Y30" s="87"/>
      <c r="Z30" s="87"/>
      <c r="AA30" s="93" t="s">
        <v>329</v>
      </c>
      <c r="AB30" s="87"/>
      <c r="AC30" s="87" t="b">
        <v>0</v>
      </c>
      <c r="AD30" s="87">
        <v>0</v>
      </c>
      <c r="AE30" s="93" t="s">
        <v>344</v>
      </c>
      <c r="AF30" s="87" t="b">
        <v>0</v>
      </c>
      <c r="AG30" s="87" t="s">
        <v>345</v>
      </c>
      <c r="AH30" s="87"/>
      <c r="AI30" s="93" t="s">
        <v>344</v>
      </c>
      <c r="AJ30" s="87" t="b">
        <v>0</v>
      </c>
      <c r="AK30" s="87">
        <v>0</v>
      </c>
      <c r="AL30" s="93" t="s">
        <v>342</v>
      </c>
      <c r="AM30" s="87" t="s">
        <v>348</v>
      </c>
      <c r="AN30" s="87" t="b">
        <v>0</v>
      </c>
      <c r="AO30" s="93" t="s">
        <v>342</v>
      </c>
      <c r="AP30" s="87" t="s">
        <v>176</v>
      </c>
      <c r="AQ30" s="87">
        <v>0</v>
      </c>
      <c r="AR30" s="87">
        <v>0</v>
      </c>
      <c r="AS30" s="87"/>
      <c r="AT30" s="87"/>
      <c r="AU30" s="87"/>
      <c r="AV30" s="87"/>
      <c r="AW30" s="87"/>
      <c r="AX30" s="87"/>
      <c r="AY30" s="87"/>
      <c r="AZ30" s="87"/>
      <c r="BA30">
        <v>1</v>
      </c>
      <c r="BB30" s="86" t="str">
        <f>REPLACE(INDEX(GroupVertices[Group],MATCH(Edges25[[#This Row],[Vertex 1]],GroupVertices[Vertex],0)),1,1,"")</f>
        <v>1</v>
      </c>
      <c r="BC30" s="86" t="str">
        <f>REPLACE(INDEX(GroupVertices[Group],MATCH(Edges25[[#This Row],[Vertex 2]],GroupVertices[Vertex],0)),1,1,"")</f>
        <v>1</v>
      </c>
      <c r="BD30" s="51">
        <v>0</v>
      </c>
      <c r="BE30" s="52">
        <v>0</v>
      </c>
      <c r="BF30" s="51">
        <v>0</v>
      </c>
      <c r="BG30" s="52">
        <v>0</v>
      </c>
      <c r="BH30" s="51">
        <v>0</v>
      </c>
      <c r="BI30" s="52">
        <v>0</v>
      </c>
      <c r="BJ30" s="51">
        <v>8</v>
      </c>
      <c r="BK30" s="52">
        <v>100</v>
      </c>
      <c r="BL30" s="51">
        <v>8</v>
      </c>
    </row>
    <row r="31" spans="1:64" ht="15">
      <c r="A31" s="85" t="s">
        <v>239</v>
      </c>
      <c r="B31" s="85" t="s">
        <v>250</v>
      </c>
      <c r="C31" s="53"/>
      <c r="D31" s="54"/>
      <c r="E31" s="66"/>
      <c r="F31" s="55"/>
      <c r="G31" s="53"/>
      <c r="H31" s="57"/>
      <c r="I31" s="56"/>
      <c r="J31" s="56"/>
      <c r="K31" s="36" t="s">
        <v>65</v>
      </c>
      <c r="L31" s="84">
        <v>31</v>
      </c>
      <c r="M31" s="84"/>
      <c r="N31" s="63"/>
      <c r="O31" s="87" t="s">
        <v>252</v>
      </c>
      <c r="P31" s="89">
        <v>43698.38144675926</v>
      </c>
      <c r="Q31" s="87" t="s">
        <v>253</v>
      </c>
      <c r="R31" s="87"/>
      <c r="S31" s="87"/>
      <c r="T31" s="87" t="s">
        <v>257</v>
      </c>
      <c r="U31" s="91" t="s">
        <v>258</v>
      </c>
      <c r="V31" s="91" t="s">
        <v>258</v>
      </c>
      <c r="W31" s="89">
        <v>43698.38144675926</v>
      </c>
      <c r="X31" s="91" t="s">
        <v>288</v>
      </c>
      <c r="Y31" s="87"/>
      <c r="Z31" s="87"/>
      <c r="AA31" s="93" t="s">
        <v>330</v>
      </c>
      <c r="AB31" s="87"/>
      <c r="AC31" s="87" t="b">
        <v>0</v>
      </c>
      <c r="AD31" s="87">
        <v>0</v>
      </c>
      <c r="AE31" s="93" t="s">
        <v>344</v>
      </c>
      <c r="AF31" s="87" t="b">
        <v>0</v>
      </c>
      <c r="AG31" s="87" t="s">
        <v>345</v>
      </c>
      <c r="AH31" s="87"/>
      <c r="AI31" s="93" t="s">
        <v>344</v>
      </c>
      <c r="AJ31" s="87" t="b">
        <v>0</v>
      </c>
      <c r="AK31" s="87">
        <v>0</v>
      </c>
      <c r="AL31" s="93" t="s">
        <v>342</v>
      </c>
      <c r="AM31" s="87" t="s">
        <v>346</v>
      </c>
      <c r="AN31" s="87" t="b">
        <v>0</v>
      </c>
      <c r="AO31" s="93" t="s">
        <v>342</v>
      </c>
      <c r="AP31" s="87" t="s">
        <v>176</v>
      </c>
      <c r="AQ31" s="87">
        <v>0</v>
      </c>
      <c r="AR31" s="87">
        <v>0</v>
      </c>
      <c r="AS31" s="87"/>
      <c r="AT31" s="87"/>
      <c r="AU31" s="87"/>
      <c r="AV31" s="87"/>
      <c r="AW31" s="87"/>
      <c r="AX31" s="87"/>
      <c r="AY31" s="87"/>
      <c r="AZ31" s="87"/>
      <c r="BA31">
        <v>1</v>
      </c>
      <c r="BB31" s="86" t="str">
        <f>REPLACE(INDEX(GroupVertices[Group],MATCH(Edges25[[#This Row],[Vertex 1]],GroupVertices[Vertex],0)),1,1,"")</f>
        <v>1</v>
      </c>
      <c r="BC31" s="86" t="str">
        <f>REPLACE(INDEX(GroupVertices[Group],MATCH(Edges25[[#This Row],[Vertex 2]],GroupVertices[Vertex],0)),1,1,"")</f>
        <v>1</v>
      </c>
      <c r="BD31" s="51">
        <v>0</v>
      </c>
      <c r="BE31" s="52">
        <v>0</v>
      </c>
      <c r="BF31" s="51">
        <v>0</v>
      </c>
      <c r="BG31" s="52">
        <v>0</v>
      </c>
      <c r="BH31" s="51">
        <v>0</v>
      </c>
      <c r="BI31" s="52">
        <v>0</v>
      </c>
      <c r="BJ31" s="51">
        <v>8</v>
      </c>
      <c r="BK31" s="52">
        <v>100</v>
      </c>
      <c r="BL31" s="51">
        <v>8</v>
      </c>
    </row>
    <row r="32" spans="1:64" ht="15">
      <c r="A32" s="85" t="s">
        <v>240</v>
      </c>
      <c r="B32" s="85" t="s">
        <v>250</v>
      </c>
      <c r="C32" s="53"/>
      <c r="D32" s="54"/>
      <c r="E32" s="66"/>
      <c r="F32" s="55"/>
      <c r="G32" s="53"/>
      <c r="H32" s="57"/>
      <c r="I32" s="56"/>
      <c r="J32" s="56"/>
      <c r="K32" s="36" t="s">
        <v>65</v>
      </c>
      <c r="L32" s="84">
        <v>32</v>
      </c>
      <c r="M32" s="84"/>
      <c r="N32" s="63"/>
      <c r="O32" s="87" t="s">
        <v>252</v>
      </c>
      <c r="P32" s="89">
        <v>43698.38731481481</v>
      </c>
      <c r="Q32" s="87" t="s">
        <v>253</v>
      </c>
      <c r="R32" s="87"/>
      <c r="S32" s="87"/>
      <c r="T32" s="87" t="s">
        <v>257</v>
      </c>
      <c r="U32" s="91" t="s">
        <v>258</v>
      </c>
      <c r="V32" s="91" t="s">
        <v>258</v>
      </c>
      <c r="W32" s="89">
        <v>43698.38731481481</v>
      </c>
      <c r="X32" s="91" t="s">
        <v>289</v>
      </c>
      <c r="Y32" s="87"/>
      <c r="Z32" s="87"/>
      <c r="AA32" s="93" t="s">
        <v>331</v>
      </c>
      <c r="AB32" s="87"/>
      <c r="AC32" s="87" t="b">
        <v>0</v>
      </c>
      <c r="AD32" s="87">
        <v>0</v>
      </c>
      <c r="AE32" s="93" t="s">
        <v>344</v>
      </c>
      <c r="AF32" s="87" t="b">
        <v>0</v>
      </c>
      <c r="AG32" s="87" t="s">
        <v>345</v>
      </c>
      <c r="AH32" s="87"/>
      <c r="AI32" s="93" t="s">
        <v>344</v>
      </c>
      <c r="AJ32" s="87" t="b">
        <v>0</v>
      </c>
      <c r="AK32" s="87">
        <v>0</v>
      </c>
      <c r="AL32" s="93" t="s">
        <v>342</v>
      </c>
      <c r="AM32" s="87" t="s">
        <v>346</v>
      </c>
      <c r="AN32" s="87" t="b">
        <v>0</v>
      </c>
      <c r="AO32" s="93" t="s">
        <v>342</v>
      </c>
      <c r="AP32" s="87" t="s">
        <v>176</v>
      </c>
      <c r="AQ32" s="87">
        <v>0</v>
      </c>
      <c r="AR32" s="87">
        <v>0</v>
      </c>
      <c r="AS32" s="87"/>
      <c r="AT32" s="87"/>
      <c r="AU32" s="87"/>
      <c r="AV32" s="87"/>
      <c r="AW32" s="87"/>
      <c r="AX32" s="87"/>
      <c r="AY32" s="87"/>
      <c r="AZ32" s="87"/>
      <c r="BA32">
        <v>1</v>
      </c>
      <c r="BB32" s="86" t="str">
        <f>REPLACE(INDEX(GroupVertices[Group],MATCH(Edges25[[#This Row],[Vertex 1]],GroupVertices[Vertex],0)),1,1,"")</f>
        <v>1</v>
      </c>
      <c r="BC32" s="86" t="str">
        <f>REPLACE(INDEX(GroupVertices[Group],MATCH(Edges25[[#This Row],[Vertex 2]],GroupVertices[Vertex],0)),1,1,"")</f>
        <v>1</v>
      </c>
      <c r="BD32" s="51">
        <v>0</v>
      </c>
      <c r="BE32" s="52">
        <v>0</v>
      </c>
      <c r="BF32" s="51">
        <v>0</v>
      </c>
      <c r="BG32" s="52">
        <v>0</v>
      </c>
      <c r="BH32" s="51">
        <v>0</v>
      </c>
      <c r="BI32" s="52">
        <v>0</v>
      </c>
      <c r="BJ32" s="51">
        <v>8</v>
      </c>
      <c r="BK32" s="52">
        <v>100</v>
      </c>
      <c r="BL32" s="51">
        <v>8</v>
      </c>
    </row>
    <row r="33" spans="1:64" ht="15">
      <c r="A33" s="85" t="s">
        <v>241</v>
      </c>
      <c r="B33" s="85" t="s">
        <v>250</v>
      </c>
      <c r="C33" s="53"/>
      <c r="D33" s="54"/>
      <c r="E33" s="66"/>
      <c r="F33" s="55"/>
      <c r="G33" s="53"/>
      <c r="H33" s="57"/>
      <c r="I33" s="56"/>
      <c r="J33" s="56"/>
      <c r="K33" s="36" t="s">
        <v>65</v>
      </c>
      <c r="L33" s="84">
        <v>33</v>
      </c>
      <c r="M33" s="84"/>
      <c r="N33" s="63"/>
      <c r="O33" s="87" t="s">
        <v>252</v>
      </c>
      <c r="P33" s="89">
        <v>43698.38866898148</v>
      </c>
      <c r="Q33" s="87" t="s">
        <v>253</v>
      </c>
      <c r="R33" s="87"/>
      <c r="S33" s="87"/>
      <c r="T33" s="87" t="s">
        <v>257</v>
      </c>
      <c r="U33" s="91" t="s">
        <v>258</v>
      </c>
      <c r="V33" s="91" t="s">
        <v>258</v>
      </c>
      <c r="W33" s="89">
        <v>43698.38866898148</v>
      </c>
      <c r="X33" s="91" t="s">
        <v>290</v>
      </c>
      <c r="Y33" s="87"/>
      <c r="Z33" s="87"/>
      <c r="AA33" s="93" t="s">
        <v>332</v>
      </c>
      <c r="AB33" s="87"/>
      <c r="AC33" s="87" t="b">
        <v>0</v>
      </c>
      <c r="AD33" s="87">
        <v>0</v>
      </c>
      <c r="AE33" s="93" t="s">
        <v>344</v>
      </c>
      <c r="AF33" s="87" t="b">
        <v>0</v>
      </c>
      <c r="AG33" s="87" t="s">
        <v>345</v>
      </c>
      <c r="AH33" s="87"/>
      <c r="AI33" s="93" t="s">
        <v>344</v>
      </c>
      <c r="AJ33" s="87" t="b">
        <v>0</v>
      </c>
      <c r="AK33" s="87">
        <v>0</v>
      </c>
      <c r="AL33" s="93" t="s">
        <v>342</v>
      </c>
      <c r="AM33" s="87" t="s">
        <v>346</v>
      </c>
      <c r="AN33" s="87" t="b">
        <v>0</v>
      </c>
      <c r="AO33" s="93" t="s">
        <v>342</v>
      </c>
      <c r="AP33" s="87" t="s">
        <v>176</v>
      </c>
      <c r="AQ33" s="87">
        <v>0</v>
      </c>
      <c r="AR33" s="87">
        <v>0</v>
      </c>
      <c r="AS33" s="87"/>
      <c r="AT33" s="87"/>
      <c r="AU33" s="87"/>
      <c r="AV33" s="87"/>
      <c r="AW33" s="87"/>
      <c r="AX33" s="87"/>
      <c r="AY33" s="87"/>
      <c r="AZ33" s="87"/>
      <c r="BA33">
        <v>1</v>
      </c>
      <c r="BB33" s="86" t="str">
        <f>REPLACE(INDEX(GroupVertices[Group],MATCH(Edges25[[#This Row],[Vertex 1]],GroupVertices[Vertex],0)),1,1,"")</f>
        <v>1</v>
      </c>
      <c r="BC33" s="86" t="str">
        <f>REPLACE(INDEX(GroupVertices[Group],MATCH(Edges25[[#This Row],[Vertex 2]],GroupVertices[Vertex],0)),1,1,"")</f>
        <v>1</v>
      </c>
      <c r="BD33" s="51">
        <v>0</v>
      </c>
      <c r="BE33" s="52">
        <v>0</v>
      </c>
      <c r="BF33" s="51">
        <v>0</v>
      </c>
      <c r="BG33" s="52">
        <v>0</v>
      </c>
      <c r="BH33" s="51">
        <v>0</v>
      </c>
      <c r="BI33" s="52">
        <v>0</v>
      </c>
      <c r="BJ33" s="51">
        <v>8</v>
      </c>
      <c r="BK33" s="52">
        <v>100</v>
      </c>
      <c r="BL33" s="51">
        <v>8</v>
      </c>
    </row>
    <row r="34" spans="1:64" ht="15">
      <c r="A34" s="85" t="s">
        <v>242</v>
      </c>
      <c r="B34" s="85" t="s">
        <v>250</v>
      </c>
      <c r="C34" s="53"/>
      <c r="D34" s="54"/>
      <c r="E34" s="66"/>
      <c r="F34" s="55"/>
      <c r="G34" s="53"/>
      <c r="H34" s="57"/>
      <c r="I34" s="56"/>
      <c r="J34" s="56"/>
      <c r="K34" s="36" t="s">
        <v>65</v>
      </c>
      <c r="L34" s="84">
        <v>34</v>
      </c>
      <c r="M34" s="84"/>
      <c r="N34" s="63"/>
      <c r="O34" s="87" t="s">
        <v>252</v>
      </c>
      <c r="P34" s="89">
        <v>43698.41290509259</v>
      </c>
      <c r="Q34" s="87" t="s">
        <v>253</v>
      </c>
      <c r="R34" s="87"/>
      <c r="S34" s="87"/>
      <c r="T34" s="87" t="s">
        <v>257</v>
      </c>
      <c r="U34" s="91" t="s">
        <v>258</v>
      </c>
      <c r="V34" s="91" t="s">
        <v>258</v>
      </c>
      <c r="W34" s="89">
        <v>43698.41290509259</v>
      </c>
      <c r="X34" s="91" t="s">
        <v>291</v>
      </c>
      <c r="Y34" s="87"/>
      <c r="Z34" s="87"/>
      <c r="AA34" s="93" t="s">
        <v>333</v>
      </c>
      <c r="AB34" s="87"/>
      <c r="AC34" s="87" t="b">
        <v>0</v>
      </c>
      <c r="AD34" s="87">
        <v>0</v>
      </c>
      <c r="AE34" s="93" t="s">
        <v>344</v>
      </c>
      <c r="AF34" s="87" t="b">
        <v>0</v>
      </c>
      <c r="AG34" s="87" t="s">
        <v>345</v>
      </c>
      <c r="AH34" s="87"/>
      <c r="AI34" s="93" t="s">
        <v>344</v>
      </c>
      <c r="AJ34" s="87" t="b">
        <v>0</v>
      </c>
      <c r="AK34" s="87">
        <v>0</v>
      </c>
      <c r="AL34" s="93" t="s">
        <v>342</v>
      </c>
      <c r="AM34" s="87" t="s">
        <v>347</v>
      </c>
      <c r="AN34" s="87" t="b">
        <v>0</v>
      </c>
      <c r="AO34" s="93" t="s">
        <v>342</v>
      </c>
      <c r="AP34" s="87" t="s">
        <v>176</v>
      </c>
      <c r="AQ34" s="87">
        <v>0</v>
      </c>
      <c r="AR34" s="87">
        <v>0</v>
      </c>
      <c r="AS34" s="87"/>
      <c r="AT34" s="87"/>
      <c r="AU34" s="87"/>
      <c r="AV34" s="87"/>
      <c r="AW34" s="87"/>
      <c r="AX34" s="87"/>
      <c r="AY34" s="87"/>
      <c r="AZ34" s="87"/>
      <c r="BA34">
        <v>1</v>
      </c>
      <c r="BB34" s="86" t="str">
        <f>REPLACE(INDEX(GroupVertices[Group],MATCH(Edges25[[#This Row],[Vertex 1]],GroupVertices[Vertex],0)),1,1,"")</f>
        <v>1</v>
      </c>
      <c r="BC34" s="86" t="str">
        <f>REPLACE(INDEX(GroupVertices[Group],MATCH(Edges25[[#This Row],[Vertex 2]],GroupVertices[Vertex],0)),1,1,"")</f>
        <v>1</v>
      </c>
      <c r="BD34" s="51">
        <v>0</v>
      </c>
      <c r="BE34" s="52">
        <v>0</v>
      </c>
      <c r="BF34" s="51">
        <v>0</v>
      </c>
      <c r="BG34" s="52">
        <v>0</v>
      </c>
      <c r="BH34" s="51">
        <v>0</v>
      </c>
      <c r="BI34" s="52">
        <v>0</v>
      </c>
      <c r="BJ34" s="51">
        <v>8</v>
      </c>
      <c r="BK34" s="52">
        <v>100</v>
      </c>
      <c r="BL34" s="51">
        <v>8</v>
      </c>
    </row>
    <row r="35" spans="1:64" ht="15">
      <c r="A35" s="85" t="s">
        <v>243</v>
      </c>
      <c r="B35" s="85" t="s">
        <v>250</v>
      </c>
      <c r="C35" s="53"/>
      <c r="D35" s="54"/>
      <c r="E35" s="66"/>
      <c r="F35" s="55"/>
      <c r="G35" s="53"/>
      <c r="H35" s="57"/>
      <c r="I35" s="56"/>
      <c r="J35" s="56"/>
      <c r="K35" s="36" t="s">
        <v>65</v>
      </c>
      <c r="L35" s="84">
        <v>35</v>
      </c>
      <c r="M35" s="84"/>
      <c r="N35" s="63"/>
      <c r="O35" s="87" t="s">
        <v>252</v>
      </c>
      <c r="P35" s="89">
        <v>43698.42721064815</v>
      </c>
      <c r="Q35" s="87" t="s">
        <v>253</v>
      </c>
      <c r="R35" s="87"/>
      <c r="S35" s="87"/>
      <c r="T35" s="87" t="s">
        <v>257</v>
      </c>
      <c r="U35" s="91" t="s">
        <v>258</v>
      </c>
      <c r="V35" s="91" t="s">
        <v>258</v>
      </c>
      <c r="W35" s="89">
        <v>43698.42721064815</v>
      </c>
      <c r="X35" s="91" t="s">
        <v>292</v>
      </c>
      <c r="Y35" s="87"/>
      <c r="Z35" s="87"/>
      <c r="AA35" s="93" t="s">
        <v>334</v>
      </c>
      <c r="AB35" s="87"/>
      <c r="AC35" s="87" t="b">
        <v>0</v>
      </c>
      <c r="AD35" s="87">
        <v>0</v>
      </c>
      <c r="AE35" s="93" t="s">
        <v>344</v>
      </c>
      <c r="AF35" s="87" t="b">
        <v>0</v>
      </c>
      <c r="AG35" s="87" t="s">
        <v>345</v>
      </c>
      <c r="AH35" s="87"/>
      <c r="AI35" s="93" t="s">
        <v>344</v>
      </c>
      <c r="AJ35" s="87" t="b">
        <v>0</v>
      </c>
      <c r="AK35" s="87">
        <v>0</v>
      </c>
      <c r="AL35" s="93" t="s">
        <v>342</v>
      </c>
      <c r="AM35" s="87" t="s">
        <v>347</v>
      </c>
      <c r="AN35" s="87" t="b">
        <v>0</v>
      </c>
      <c r="AO35" s="93" t="s">
        <v>342</v>
      </c>
      <c r="AP35" s="87" t="s">
        <v>176</v>
      </c>
      <c r="AQ35" s="87">
        <v>0</v>
      </c>
      <c r="AR35" s="87">
        <v>0</v>
      </c>
      <c r="AS35" s="87"/>
      <c r="AT35" s="87"/>
      <c r="AU35" s="87"/>
      <c r="AV35" s="87"/>
      <c r="AW35" s="87"/>
      <c r="AX35" s="87"/>
      <c r="AY35" s="87"/>
      <c r="AZ35" s="87"/>
      <c r="BA35">
        <v>1</v>
      </c>
      <c r="BB35" s="86" t="str">
        <f>REPLACE(INDEX(GroupVertices[Group],MATCH(Edges25[[#This Row],[Vertex 1]],GroupVertices[Vertex],0)),1,1,"")</f>
        <v>1</v>
      </c>
      <c r="BC35" s="86" t="str">
        <f>REPLACE(INDEX(GroupVertices[Group],MATCH(Edges25[[#This Row],[Vertex 2]],GroupVertices[Vertex],0)),1,1,"")</f>
        <v>1</v>
      </c>
      <c r="BD35" s="51">
        <v>0</v>
      </c>
      <c r="BE35" s="52">
        <v>0</v>
      </c>
      <c r="BF35" s="51">
        <v>0</v>
      </c>
      <c r="BG35" s="52">
        <v>0</v>
      </c>
      <c r="BH35" s="51">
        <v>0</v>
      </c>
      <c r="BI35" s="52">
        <v>0</v>
      </c>
      <c r="BJ35" s="51">
        <v>8</v>
      </c>
      <c r="BK35" s="52">
        <v>100</v>
      </c>
      <c r="BL35" s="51">
        <v>8</v>
      </c>
    </row>
    <row r="36" spans="1:64" ht="15">
      <c r="A36" s="85" t="s">
        <v>244</v>
      </c>
      <c r="B36" s="85" t="s">
        <v>250</v>
      </c>
      <c r="C36" s="53"/>
      <c r="D36" s="54"/>
      <c r="E36" s="66"/>
      <c r="F36" s="55"/>
      <c r="G36" s="53"/>
      <c r="H36" s="57"/>
      <c r="I36" s="56"/>
      <c r="J36" s="56"/>
      <c r="K36" s="36" t="s">
        <v>65</v>
      </c>
      <c r="L36" s="84">
        <v>36</v>
      </c>
      <c r="M36" s="84"/>
      <c r="N36" s="63"/>
      <c r="O36" s="87" t="s">
        <v>252</v>
      </c>
      <c r="P36" s="89">
        <v>43698.442199074074</v>
      </c>
      <c r="Q36" s="87" t="s">
        <v>253</v>
      </c>
      <c r="R36" s="87"/>
      <c r="S36" s="87"/>
      <c r="T36" s="87" t="s">
        <v>257</v>
      </c>
      <c r="U36" s="91" t="s">
        <v>258</v>
      </c>
      <c r="V36" s="91" t="s">
        <v>258</v>
      </c>
      <c r="W36" s="89">
        <v>43698.442199074074</v>
      </c>
      <c r="X36" s="91" t="s">
        <v>293</v>
      </c>
      <c r="Y36" s="87"/>
      <c r="Z36" s="87"/>
      <c r="AA36" s="93" t="s">
        <v>335</v>
      </c>
      <c r="AB36" s="87"/>
      <c r="AC36" s="87" t="b">
        <v>0</v>
      </c>
      <c r="AD36" s="87">
        <v>0</v>
      </c>
      <c r="AE36" s="93" t="s">
        <v>344</v>
      </c>
      <c r="AF36" s="87" t="b">
        <v>0</v>
      </c>
      <c r="AG36" s="87" t="s">
        <v>345</v>
      </c>
      <c r="AH36" s="87"/>
      <c r="AI36" s="93" t="s">
        <v>344</v>
      </c>
      <c r="AJ36" s="87" t="b">
        <v>0</v>
      </c>
      <c r="AK36" s="87">
        <v>0</v>
      </c>
      <c r="AL36" s="93" t="s">
        <v>342</v>
      </c>
      <c r="AM36" s="87" t="s">
        <v>347</v>
      </c>
      <c r="AN36" s="87" t="b">
        <v>0</v>
      </c>
      <c r="AO36" s="93" t="s">
        <v>342</v>
      </c>
      <c r="AP36" s="87" t="s">
        <v>176</v>
      </c>
      <c r="AQ36" s="87">
        <v>0</v>
      </c>
      <c r="AR36" s="87">
        <v>0</v>
      </c>
      <c r="AS36" s="87"/>
      <c r="AT36" s="87"/>
      <c r="AU36" s="87"/>
      <c r="AV36" s="87"/>
      <c r="AW36" s="87"/>
      <c r="AX36" s="87"/>
      <c r="AY36" s="87"/>
      <c r="AZ36" s="87"/>
      <c r="BA36">
        <v>1</v>
      </c>
      <c r="BB36" s="86" t="str">
        <f>REPLACE(INDEX(GroupVertices[Group],MATCH(Edges25[[#This Row],[Vertex 1]],GroupVertices[Vertex],0)),1,1,"")</f>
        <v>1</v>
      </c>
      <c r="BC36" s="86" t="str">
        <f>REPLACE(INDEX(GroupVertices[Group],MATCH(Edges25[[#This Row],[Vertex 2]],GroupVertices[Vertex],0)),1,1,"")</f>
        <v>1</v>
      </c>
      <c r="BD36" s="51">
        <v>0</v>
      </c>
      <c r="BE36" s="52">
        <v>0</v>
      </c>
      <c r="BF36" s="51">
        <v>0</v>
      </c>
      <c r="BG36" s="52">
        <v>0</v>
      </c>
      <c r="BH36" s="51">
        <v>0</v>
      </c>
      <c r="BI36" s="52">
        <v>0</v>
      </c>
      <c r="BJ36" s="51">
        <v>8</v>
      </c>
      <c r="BK36" s="52">
        <v>100</v>
      </c>
      <c r="BL36" s="51">
        <v>8</v>
      </c>
    </row>
    <row r="37" spans="1:64" ht="15">
      <c r="A37" s="85" t="s">
        <v>245</v>
      </c>
      <c r="B37" s="85" t="s">
        <v>250</v>
      </c>
      <c r="C37" s="53"/>
      <c r="D37" s="54"/>
      <c r="E37" s="66"/>
      <c r="F37" s="55"/>
      <c r="G37" s="53"/>
      <c r="H37" s="57"/>
      <c r="I37" s="56"/>
      <c r="J37" s="56"/>
      <c r="K37" s="36" t="s">
        <v>65</v>
      </c>
      <c r="L37" s="84">
        <v>37</v>
      </c>
      <c r="M37" s="84"/>
      <c r="N37" s="63"/>
      <c r="O37" s="87" t="s">
        <v>252</v>
      </c>
      <c r="P37" s="89">
        <v>43698.46229166666</v>
      </c>
      <c r="Q37" s="87" t="s">
        <v>253</v>
      </c>
      <c r="R37" s="87"/>
      <c r="S37" s="87"/>
      <c r="T37" s="87" t="s">
        <v>257</v>
      </c>
      <c r="U37" s="91" t="s">
        <v>258</v>
      </c>
      <c r="V37" s="91" t="s">
        <v>258</v>
      </c>
      <c r="W37" s="89">
        <v>43698.46229166666</v>
      </c>
      <c r="X37" s="91" t="s">
        <v>294</v>
      </c>
      <c r="Y37" s="87"/>
      <c r="Z37" s="87"/>
      <c r="AA37" s="93" t="s">
        <v>336</v>
      </c>
      <c r="AB37" s="87"/>
      <c r="AC37" s="87" t="b">
        <v>0</v>
      </c>
      <c r="AD37" s="87">
        <v>0</v>
      </c>
      <c r="AE37" s="93" t="s">
        <v>344</v>
      </c>
      <c r="AF37" s="87" t="b">
        <v>0</v>
      </c>
      <c r="AG37" s="87" t="s">
        <v>345</v>
      </c>
      <c r="AH37" s="87"/>
      <c r="AI37" s="93" t="s">
        <v>344</v>
      </c>
      <c r="AJ37" s="87" t="b">
        <v>0</v>
      </c>
      <c r="AK37" s="87">
        <v>0</v>
      </c>
      <c r="AL37" s="93" t="s">
        <v>342</v>
      </c>
      <c r="AM37" s="87" t="s">
        <v>347</v>
      </c>
      <c r="AN37" s="87" t="b">
        <v>0</v>
      </c>
      <c r="AO37" s="93" t="s">
        <v>342</v>
      </c>
      <c r="AP37" s="87" t="s">
        <v>176</v>
      </c>
      <c r="AQ37" s="87">
        <v>0</v>
      </c>
      <c r="AR37" s="87">
        <v>0</v>
      </c>
      <c r="AS37" s="87"/>
      <c r="AT37" s="87"/>
      <c r="AU37" s="87"/>
      <c r="AV37" s="87"/>
      <c r="AW37" s="87"/>
      <c r="AX37" s="87"/>
      <c r="AY37" s="87"/>
      <c r="AZ37" s="87"/>
      <c r="BA37">
        <v>1</v>
      </c>
      <c r="BB37" s="86" t="str">
        <f>REPLACE(INDEX(GroupVertices[Group],MATCH(Edges25[[#This Row],[Vertex 1]],GroupVertices[Vertex],0)),1,1,"")</f>
        <v>1</v>
      </c>
      <c r="BC37" s="86" t="str">
        <f>REPLACE(INDEX(GroupVertices[Group],MATCH(Edges25[[#This Row],[Vertex 2]],GroupVertices[Vertex],0)),1,1,"")</f>
        <v>1</v>
      </c>
      <c r="BD37" s="51">
        <v>0</v>
      </c>
      <c r="BE37" s="52">
        <v>0</v>
      </c>
      <c r="BF37" s="51">
        <v>0</v>
      </c>
      <c r="BG37" s="52">
        <v>0</v>
      </c>
      <c r="BH37" s="51">
        <v>0</v>
      </c>
      <c r="BI37" s="52">
        <v>0</v>
      </c>
      <c r="BJ37" s="51">
        <v>8</v>
      </c>
      <c r="BK37" s="52">
        <v>100</v>
      </c>
      <c r="BL37" s="51">
        <v>8</v>
      </c>
    </row>
    <row r="38" spans="1:64" ht="15">
      <c r="A38" s="85" t="s">
        <v>246</v>
      </c>
      <c r="B38" s="85" t="s">
        <v>250</v>
      </c>
      <c r="C38" s="53"/>
      <c r="D38" s="54"/>
      <c r="E38" s="66"/>
      <c r="F38" s="55"/>
      <c r="G38" s="53"/>
      <c r="H38" s="57"/>
      <c r="I38" s="56"/>
      <c r="J38" s="56"/>
      <c r="K38" s="36" t="s">
        <v>65</v>
      </c>
      <c r="L38" s="84">
        <v>38</v>
      </c>
      <c r="M38" s="84"/>
      <c r="N38" s="63"/>
      <c r="O38" s="87" t="s">
        <v>252</v>
      </c>
      <c r="P38" s="89">
        <v>43698.654953703706</v>
      </c>
      <c r="Q38" s="87" t="s">
        <v>253</v>
      </c>
      <c r="R38" s="87"/>
      <c r="S38" s="87"/>
      <c r="T38" s="87" t="s">
        <v>257</v>
      </c>
      <c r="U38" s="91" t="s">
        <v>258</v>
      </c>
      <c r="V38" s="91" t="s">
        <v>258</v>
      </c>
      <c r="W38" s="89">
        <v>43698.654953703706</v>
      </c>
      <c r="X38" s="91" t="s">
        <v>295</v>
      </c>
      <c r="Y38" s="87"/>
      <c r="Z38" s="87"/>
      <c r="AA38" s="93" t="s">
        <v>337</v>
      </c>
      <c r="AB38" s="87"/>
      <c r="AC38" s="87" t="b">
        <v>0</v>
      </c>
      <c r="AD38" s="87">
        <v>0</v>
      </c>
      <c r="AE38" s="93" t="s">
        <v>344</v>
      </c>
      <c r="AF38" s="87" t="b">
        <v>0</v>
      </c>
      <c r="AG38" s="87" t="s">
        <v>345</v>
      </c>
      <c r="AH38" s="87"/>
      <c r="AI38" s="93" t="s">
        <v>344</v>
      </c>
      <c r="AJ38" s="87" t="b">
        <v>0</v>
      </c>
      <c r="AK38" s="87">
        <v>0</v>
      </c>
      <c r="AL38" s="93" t="s">
        <v>342</v>
      </c>
      <c r="AM38" s="87" t="s">
        <v>346</v>
      </c>
      <c r="AN38" s="87" t="b">
        <v>0</v>
      </c>
      <c r="AO38" s="93" t="s">
        <v>342</v>
      </c>
      <c r="AP38" s="87" t="s">
        <v>176</v>
      </c>
      <c r="AQ38" s="87">
        <v>0</v>
      </c>
      <c r="AR38" s="87">
        <v>0</v>
      </c>
      <c r="AS38" s="87"/>
      <c r="AT38" s="87"/>
      <c r="AU38" s="87"/>
      <c r="AV38" s="87"/>
      <c r="AW38" s="87"/>
      <c r="AX38" s="87"/>
      <c r="AY38" s="87"/>
      <c r="AZ38" s="87"/>
      <c r="BA38">
        <v>1</v>
      </c>
      <c r="BB38" s="86" t="str">
        <f>REPLACE(INDEX(GroupVertices[Group],MATCH(Edges25[[#This Row],[Vertex 1]],GroupVertices[Vertex],0)),1,1,"")</f>
        <v>1</v>
      </c>
      <c r="BC38" s="86" t="str">
        <f>REPLACE(INDEX(GroupVertices[Group],MATCH(Edges25[[#This Row],[Vertex 2]],GroupVertices[Vertex],0)),1,1,"")</f>
        <v>1</v>
      </c>
      <c r="BD38" s="51">
        <v>0</v>
      </c>
      <c r="BE38" s="52">
        <v>0</v>
      </c>
      <c r="BF38" s="51">
        <v>0</v>
      </c>
      <c r="BG38" s="52">
        <v>0</v>
      </c>
      <c r="BH38" s="51">
        <v>0</v>
      </c>
      <c r="BI38" s="52">
        <v>0</v>
      </c>
      <c r="BJ38" s="51">
        <v>8</v>
      </c>
      <c r="BK38" s="52">
        <v>100</v>
      </c>
      <c r="BL38" s="51">
        <v>8</v>
      </c>
    </row>
    <row r="39" spans="1:64" ht="15">
      <c r="A39" s="85" t="s">
        <v>247</v>
      </c>
      <c r="B39" s="85" t="s">
        <v>250</v>
      </c>
      <c r="C39" s="53"/>
      <c r="D39" s="54"/>
      <c r="E39" s="66"/>
      <c r="F39" s="55"/>
      <c r="G39" s="53"/>
      <c r="H39" s="57"/>
      <c r="I39" s="56"/>
      <c r="J39" s="56"/>
      <c r="K39" s="36" t="s">
        <v>65</v>
      </c>
      <c r="L39" s="84">
        <v>39</v>
      </c>
      <c r="M39" s="84"/>
      <c r="N39" s="63"/>
      <c r="O39" s="87" t="s">
        <v>252</v>
      </c>
      <c r="P39" s="89">
        <v>43698.74554398148</v>
      </c>
      <c r="Q39" s="87" t="s">
        <v>253</v>
      </c>
      <c r="R39" s="87"/>
      <c r="S39" s="87"/>
      <c r="T39" s="87" t="s">
        <v>257</v>
      </c>
      <c r="U39" s="91" t="s">
        <v>258</v>
      </c>
      <c r="V39" s="91" t="s">
        <v>258</v>
      </c>
      <c r="W39" s="89">
        <v>43698.74554398148</v>
      </c>
      <c r="X39" s="91" t="s">
        <v>296</v>
      </c>
      <c r="Y39" s="87"/>
      <c r="Z39" s="87"/>
      <c r="AA39" s="93" t="s">
        <v>338</v>
      </c>
      <c r="AB39" s="87"/>
      <c r="AC39" s="87" t="b">
        <v>0</v>
      </c>
      <c r="AD39" s="87">
        <v>0</v>
      </c>
      <c r="AE39" s="93" t="s">
        <v>344</v>
      </c>
      <c r="AF39" s="87" t="b">
        <v>0</v>
      </c>
      <c r="AG39" s="87" t="s">
        <v>345</v>
      </c>
      <c r="AH39" s="87"/>
      <c r="AI39" s="93" t="s">
        <v>344</v>
      </c>
      <c r="AJ39" s="87" t="b">
        <v>0</v>
      </c>
      <c r="AK39" s="87">
        <v>0</v>
      </c>
      <c r="AL39" s="93" t="s">
        <v>342</v>
      </c>
      <c r="AM39" s="87" t="s">
        <v>346</v>
      </c>
      <c r="AN39" s="87" t="b">
        <v>0</v>
      </c>
      <c r="AO39" s="93" t="s">
        <v>342</v>
      </c>
      <c r="AP39" s="87" t="s">
        <v>176</v>
      </c>
      <c r="AQ39" s="87">
        <v>0</v>
      </c>
      <c r="AR39" s="87">
        <v>0</v>
      </c>
      <c r="AS39" s="87"/>
      <c r="AT39" s="87"/>
      <c r="AU39" s="87"/>
      <c r="AV39" s="87"/>
      <c r="AW39" s="87"/>
      <c r="AX39" s="87"/>
      <c r="AY39" s="87"/>
      <c r="AZ39" s="87"/>
      <c r="BA39">
        <v>1</v>
      </c>
      <c r="BB39" s="86" t="str">
        <f>REPLACE(INDEX(GroupVertices[Group],MATCH(Edges25[[#This Row],[Vertex 1]],GroupVertices[Vertex],0)),1,1,"")</f>
        <v>1</v>
      </c>
      <c r="BC39" s="86" t="str">
        <f>REPLACE(INDEX(GroupVertices[Group],MATCH(Edges25[[#This Row],[Vertex 2]],GroupVertices[Vertex],0)),1,1,"")</f>
        <v>1</v>
      </c>
      <c r="BD39" s="51">
        <v>0</v>
      </c>
      <c r="BE39" s="52">
        <v>0</v>
      </c>
      <c r="BF39" s="51">
        <v>0</v>
      </c>
      <c r="BG39" s="52">
        <v>0</v>
      </c>
      <c r="BH39" s="51">
        <v>0</v>
      </c>
      <c r="BI39" s="52">
        <v>0</v>
      </c>
      <c r="BJ39" s="51">
        <v>8</v>
      </c>
      <c r="BK39" s="52">
        <v>100</v>
      </c>
      <c r="BL39" s="51">
        <v>8</v>
      </c>
    </row>
    <row r="40" spans="1:64" ht="15">
      <c r="A40" s="85" t="s">
        <v>248</v>
      </c>
      <c r="B40" s="85" t="s">
        <v>250</v>
      </c>
      <c r="C40" s="53"/>
      <c r="D40" s="54"/>
      <c r="E40" s="66"/>
      <c r="F40" s="55"/>
      <c r="G40" s="53"/>
      <c r="H40" s="57"/>
      <c r="I40" s="56"/>
      <c r="J40" s="56"/>
      <c r="K40" s="36" t="s">
        <v>65</v>
      </c>
      <c r="L40" s="84">
        <v>40</v>
      </c>
      <c r="M40" s="84"/>
      <c r="N40" s="63"/>
      <c r="O40" s="87" t="s">
        <v>252</v>
      </c>
      <c r="P40" s="89">
        <v>43699.10597222222</v>
      </c>
      <c r="Q40" s="87" t="s">
        <v>253</v>
      </c>
      <c r="R40" s="87"/>
      <c r="S40" s="87"/>
      <c r="T40" s="87" t="s">
        <v>257</v>
      </c>
      <c r="U40" s="91" t="s">
        <v>258</v>
      </c>
      <c r="V40" s="91" t="s">
        <v>258</v>
      </c>
      <c r="W40" s="89">
        <v>43699.10597222222</v>
      </c>
      <c r="X40" s="91" t="s">
        <v>297</v>
      </c>
      <c r="Y40" s="87"/>
      <c r="Z40" s="87"/>
      <c r="AA40" s="93" t="s">
        <v>339</v>
      </c>
      <c r="AB40" s="87"/>
      <c r="AC40" s="87" t="b">
        <v>0</v>
      </c>
      <c r="AD40" s="87">
        <v>0</v>
      </c>
      <c r="AE40" s="93" t="s">
        <v>344</v>
      </c>
      <c r="AF40" s="87" t="b">
        <v>0</v>
      </c>
      <c r="AG40" s="87" t="s">
        <v>345</v>
      </c>
      <c r="AH40" s="87"/>
      <c r="AI40" s="93" t="s">
        <v>344</v>
      </c>
      <c r="AJ40" s="87" t="b">
        <v>0</v>
      </c>
      <c r="AK40" s="87">
        <v>0</v>
      </c>
      <c r="AL40" s="93" t="s">
        <v>342</v>
      </c>
      <c r="AM40" s="87" t="s">
        <v>347</v>
      </c>
      <c r="AN40" s="87" t="b">
        <v>0</v>
      </c>
      <c r="AO40" s="93" t="s">
        <v>342</v>
      </c>
      <c r="AP40" s="87" t="s">
        <v>176</v>
      </c>
      <c r="AQ40" s="87">
        <v>0</v>
      </c>
      <c r="AR40" s="87">
        <v>0</v>
      </c>
      <c r="AS40" s="87"/>
      <c r="AT40" s="87"/>
      <c r="AU40" s="87"/>
      <c r="AV40" s="87"/>
      <c r="AW40" s="87"/>
      <c r="AX40" s="87"/>
      <c r="AY40" s="87"/>
      <c r="AZ40" s="87"/>
      <c r="BA40">
        <v>1</v>
      </c>
      <c r="BB40" s="86" t="str">
        <f>REPLACE(INDEX(GroupVertices[Group],MATCH(Edges25[[#This Row],[Vertex 1]],GroupVertices[Vertex],0)),1,1,"")</f>
        <v>1</v>
      </c>
      <c r="BC40" s="86" t="str">
        <f>REPLACE(INDEX(GroupVertices[Group],MATCH(Edges25[[#This Row],[Vertex 2]],GroupVertices[Vertex],0)),1,1,"")</f>
        <v>1</v>
      </c>
      <c r="BD40" s="51">
        <v>0</v>
      </c>
      <c r="BE40" s="52">
        <v>0</v>
      </c>
      <c r="BF40" s="51">
        <v>0</v>
      </c>
      <c r="BG40" s="52">
        <v>0</v>
      </c>
      <c r="BH40" s="51">
        <v>0</v>
      </c>
      <c r="BI40" s="52">
        <v>0</v>
      </c>
      <c r="BJ40" s="51">
        <v>8</v>
      </c>
      <c r="BK40" s="52">
        <v>100</v>
      </c>
      <c r="BL40" s="51">
        <v>8</v>
      </c>
    </row>
    <row r="41" spans="1:64" ht="15">
      <c r="A41" s="85" t="s">
        <v>249</v>
      </c>
      <c r="B41" s="85" t="s">
        <v>250</v>
      </c>
      <c r="C41" s="53"/>
      <c r="D41" s="54"/>
      <c r="E41" s="66"/>
      <c r="F41" s="55"/>
      <c r="G41" s="53"/>
      <c r="H41" s="57"/>
      <c r="I41" s="56"/>
      <c r="J41" s="56"/>
      <c r="K41" s="36" t="s">
        <v>65</v>
      </c>
      <c r="L41" s="84">
        <v>41</v>
      </c>
      <c r="M41" s="84"/>
      <c r="N41" s="63"/>
      <c r="O41" s="87" t="s">
        <v>252</v>
      </c>
      <c r="P41" s="89">
        <v>43699.1812037037</v>
      </c>
      <c r="Q41" s="87" t="s">
        <v>253</v>
      </c>
      <c r="R41" s="87"/>
      <c r="S41" s="87"/>
      <c r="T41" s="87" t="s">
        <v>257</v>
      </c>
      <c r="U41" s="91" t="s">
        <v>258</v>
      </c>
      <c r="V41" s="91" t="s">
        <v>258</v>
      </c>
      <c r="W41" s="89">
        <v>43699.1812037037</v>
      </c>
      <c r="X41" s="91" t="s">
        <v>298</v>
      </c>
      <c r="Y41" s="87"/>
      <c r="Z41" s="87"/>
      <c r="AA41" s="93" t="s">
        <v>340</v>
      </c>
      <c r="AB41" s="87"/>
      <c r="AC41" s="87" t="b">
        <v>0</v>
      </c>
      <c r="AD41" s="87">
        <v>0</v>
      </c>
      <c r="AE41" s="93" t="s">
        <v>344</v>
      </c>
      <c r="AF41" s="87" t="b">
        <v>0</v>
      </c>
      <c r="AG41" s="87" t="s">
        <v>345</v>
      </c>
      <c r="AH41" s="87"/>
      <c r="AI41" s="93" t="s">
        <v>344</v>
      </c>
      <c r="AJ41" s="87" t="b">
        <v>0</v>
      </c>
      <c r="AK41" s="87">
        <v>0</v>
      </c>
      <c r="AL41" s="93" t="s">
        <v>342</v>
      </c>
      <c r="AM41" s="87" t="s">
        <v>347</v>
      </c>
      <c r="AN41" s="87" t="b">
        <v>0</v>
      </c>
      <c r="AO41" s="93" t="s">
        <v>342</v>
      </c>
      <c r="AP41" s="87" t="s">
        <v>176</v>
      </c>
      <c r="AQ41" s="87">
        <v>0</v>
      </c>
      <c r="AR41" s="87">
        <v>0</v>
      </c>
      <c r="AS41" s="87"/>
      <c r="AT41" s="87"/>
      <c r="AU41" s="87"/>
      <c r="AV41" s="87"/>
      <c r="AW41" s="87"/>
      <c r="AX41" s="87"/>
      <c r="AY41" s="87"/>
      <c r="AZ41" s="87"/>
      <c r="BA41">
        <v>1</v>
      </c>
      <c r="BB41" s="86" t="str">
        <f>REPLACE(INDEX(GroupVertices[Group],MATCH(Edges25[[#This Row],[Vertex 1]],GroupVertices[Vertex],0)),1,1,"")</f>
        <v>1</v>
      </c>
      <c r="BC41" s="86" t="str">
        <f>REPLACE(INDEX(GroupVertices[Group],MATCH(Edges25[[#This Row],[Vertex 2]],GroupVertices[Vertex],0)),1,1,"")</f>
        <v>1</v>
      </c>
      <c r="BD41" s="51">
        <v>0</v>
      </c>
      <c r="BE41" s="52">
        <v>0</v>
      </c>
      <c r="BF41" s="51">
        <v>0</v>
      </c>
      <c r="BG41" s="52">
        <v>0</v>
      </c>
      <c r="BH41" s="51">
        <v>0</v>
      </c>
      <c r="BI41" s="52">
        <v>0</v>
      </c>
      <c r="BJ41" s="51">
        <v>8</v>
      </c>
      <c r="BK41" s="52">
        <v>100</v>
      </c>
      <c r="BL41" s="51">
        <v>8</v>
      </c>
    </row>
    <row r="42" spans="1:64" ht="15">
      <c r="A42" s="85" t="s">
        <v>250</v>
      </c>
      <c r="B42" s="85" t="s">
        <v>250</v>
      </c>
      <c r="C42" s="53"/>
      <c r="D42" s="54"/>
      <c r="E42" s="66"/>
      <c r="F42" s="55"/>
      <c r="G42" s="53"/>
      <c r="H42" s="57"/>
      <c r="I42" s="56"/>
      <c r="J42" s="56"/>
      <c r="K42" s="36" t="s">
        <v>65</v>
      </c>
      <c r="L42" s="84">
        <v>42</v>
      </c>
      <c r="M42" s="84"/>
      <c r="N42" s="63"/>
      <c r="O42" s="87" t="s">
        <v>176</v>
      </c>
      <c r="P42" s="89">
        <v>43567.68962962963</v>
      </c>
      <c r="Q42" s="87" t="s">
        <v>255</v>
      </c>
      <c r="R42" s="87"/>
      <c r="S42" s="87"/>
      <c r="T42" s="87" t="s">
        <v>257</v>
      </c>
      <c r="U42" s="91" t="s">
        <v>259</v>
      </c>
      <c r="V42" s="91" t="s">
        <v>259</v>
      </c>
      <c r="W42" s="89">
        <v>43567.68962962963</v>
      </c>
      <c r="X42" s="91" t="s">
        <v>299</v>
      </c>
      <c r="Y42" s="87"/>
      <c r="Z42" s="87"/>
      <c r="AA42" s="93" t="s">
        <v>341</v>
      </c>
      <c r="AB42" s="87"/>
      <c r="AC42" s="87" t="b">
        <v>0</v>
      </c>
      <c r="AD42" s="87">
        <v>6</v>
      </c>
      <c r="AE42" s="93" t="s">
        <v>344</v>
      </c>
      <c r="AF42" s="87" t="b">
        <v>0</v>
      </c>
      <c r="AG42" s="87" t="s">
        <v>345</v>
      </c>
      <c r="AH42" s="87"/>
      <c r="AI42" s="93" t="s">
        <v>344</v>
      </c>
      <c r="AJ42" s="87" t="b">
        <v>0</v>
      </c>
      <c r="AK42" s="87">
        <v>4</v>
      </c>
      <c r="AL42" s="93" t="s">
        <v>344</v>
      </c>
      <c r="AM42" s="87" t="s">
        <v>350</v>
      </c>
      <c r="AN42" s="87" t="b">
        <v>0</v>
      </c>
      <c r="AO42" s="93" t="s">
        <v>341</v>
      </c>
      <c r="AP42" s="87" t="s">
        <v>352</v>
      </c>
      <c r="AQ42" s="87">
        <v>0</v>
      </c>
      <c r="AR42" s="87">
        <v>0</v>
      </c>
      <c r="AS42" s="87"/>
      <c r="AT42" s="87"/>
      <c r="AU42" s="87"/>
      <c r="AV42" s="87"/>
      <c r="AW42" s="87"/>
      <c r="AX42" s="87"/>
      <c r="AY42" s="87"/>
      <c r="AZ42" s="87"/>
      <c r="BA42">
        <v>2</v>
      </c>
      <c r="BB42" s="86" t="str">
        <f>REPLACE(INDEX(GroupVertices[Group],MATCH(Edges25[[#This Row],[Vertex 1]],GroupVertices[Vertex],0)),1,1,"")</f>
        <v>1</v>
      </c>
      <c r="BC42" s="86" t="str">
        <f>REPLACE(INDEX(GroupVertices[Group],MATCH(Edges25[[#This Row],[Vertex 2]],GroupVertices[Vertex],0)),1,1,"")</f>
        <v>1</v>
      </c>
      <c r="BD42" s="51">
        <v>0</v>
      </c>
      <c r="BE42" s="52">
        <v>0</v>
      </c>
      <c r="BF42" s="51">
        <v>0</v>
      </c>
      <c r="BG42" s="52">
        <v>0</v>
      </c>
      <c r="BH42" s="51">
        <v>0</v>
      </c>
      <c r="BI42" s="52">
        <v>0</v>
      </c>
      <c r="BJ42" s="51">
        <v>4</v>
      </c>
      <c r="BK42" s="52">
        <v>100</v>
      </c>
      <c r="BL42" s="51">
        <v>4</v>
      </c>
    </row>
    <row r="43" spans="1:64" ht="15">
      <c r="A43" s="85" t="s">
        <v>250</v>
      </c>
      <c r="B43" s="85" t="s">
        <v>250</v>
      </c>
      <c r="C43" s="53"/>
      <c r="D43" s="54"/>
      <c r="E43" s="66"/>
      <c r="F43" s="55"/>
      <c r="G43" s="53"/>
      <c r="H43" s="57"/>
      <c r="I43" s="56"/>
      <c r="J43" s="56"/>
      <c r="K43" s="36" t="s">
        <v>65</v>
      </c>
      <c r="L43" s="84">
        <v>43</v>
      </c>
      <c r="M43" s="84"/>
      <c r="N43" s="63"/>
      <c r="O43" s="87" t="s">
        <v>176</v>
      </c>
      <c r="P43" s="89">
        <v>43697.87540509259</v>
      </c>
      <c r="Q43" s="87" t="s">
        <v>256</v>
      </c>
      <c r="R43" s="87"/>
      <c r="S43" s="87"/>
      <c r="T43" s="87" t="s">
        <v>257</v>
      </c>
      <c r="U43" s="91" t="s">
        <v>258</v>
      </c>
      <c r="V43" s="91" t="s">
        <v>258</v>
      </c>
      <c r="W43" s="89">
        <v>43697.87540509259</v>
      </c>
      <c r="X43" s="91" t="s">
        <v>300</v>
      </c>
      <c r="Y43" s="87"/>
      <c r="Z43" s="87"/>
      <c r="AA43" s="93" t="s">
        <v>342</v>
      </c>
      <c r="AB43" s="87"/>
      <c r="AC43" s="87" t="b">
        <v>0</v>
      </c>
      <c r="AD43" s="87">
        <v>144</v>
      </c>
      <c r="AE43" s="93" t="s">
        <v>344</v>
      </c>
      <c r="AF43" s="87" t="b">
        <v>0</v>
      </c>
      <c r="AG43" s="87" t="s">
        <v>345</v>
      </c>
      <c r="AH43" s="87"/>
      <c r="AI43" s="93" t="s">
        <v>344</v>
      </c>
      <c r="AJ43" s="87" t="b">
        <v>0</v>
      </c>
      <c r="AK43" s="87">
        <v>46</v>
      </c>
      <c r="AL43" s="93" t="s">
        <v>344</v>
      </c>
      <c r="AM43" s="87" t="s">
        <v>351</v>
      </c>
      <c r="AN43" s="87" t="b">
        <v>0</v>
      </c>
      <c r="AO43" s="93" t="s">
        <v>342</v>
      </c>
      <c r="AP43" s="87" t="s">
        <v>352</v>
      </c>
      <c r="AQ43" s="87">
        <v>0</v>
      </c>
      <c r="AR43" s="87">
        <v>0</v>
      </c>
      <c r="AS43" s="87"/>
      <c r="AT43" s="87"/>
      <c r="AU43" s="87"/>
      <c r="AV43" s="87"/>
      <c r="AW43" s="87"/>
      <c r="AX43" s="87"/>
      <c r="AY43" s="87"/>
      <c r="AZ43" s="87"/>
      <c r="BA43">
        <v>2</v>
      </c>
      <c r="BB43" s="86" t="str">
        <f>REPLACE(INDEX(GroupVertices[Group],MATCH(Edges25[[#This Row],[Vertex 1]],GroupVertices[Vertex],0)),1,1,"")</f>
        <v>1</v>
      </c>
      <c r="BC43" s="86" t="str">
        <f>REPLACE(INDEX(GroupVertices[Group],MATCH(Edges25[[#This Row],[Vertex 2]],GroupVertices[Vertex],0)),1,1,"")</f>
        <v>1</v>
      </c>
      <c r="BD43" s="51">
        <v>0</v>
      </c>
      <c r="BE43" s="52">
        <v>0</v>
      </c>
      <c r="BF43" s="51">
        <v>0</v>
      </c>
      <c r="BG43" s="52">
        <v>0</v>
      </c>
      <c r="BH43" s="51">
        <v>0</v>
      </c>
      <c r="BI43" s="52">
        <v>0</v>
      </c>
      <c r="BJ43" s="51">
        <v>6</v>
      </c>
      <c r="BK43" s="52">
        <v>100</v>
      </c>
      <c r="BL43" s="51">
        <v>6</v>
      </c>
    </row>
    <row r="44" spans="1:64" ht="15">
      <c r="A44" s="85" t="s">
        <v>251</v>
      </c>
      <c r="B44" s="85" t="s">
        <v>250</v>
      </c>
      <c r="C44" s="53"/>
      <c r="D44" s="54"/>
      <c r="E44" s="66"/>
      <c r="F44" s="55"/>
      <c r="G44" s="53"/>
      <c r="H44" s="57"/>
      <c r="I44" s="56"/>
      <c r="J44" s="56"/>
      <c r="K44" s="36" t="s">
        <v>65</v>
      </c>
      <c r="L44" s="84">
        <v>44</v>
      </c>
      <c r="M44" s="84"/>
      <c r="N44" s="63"/>
      <c r="O44" s="87" t="s">
        <v>252</v>
      </c>
      <c r="P44" s="89">
        <v>43700.40363425926</v>
      </c>
      <c r="Q44" s="87" t="s">
        <v>253</v>
      </c>
      <c r="R44" s="87"/>
      <c r="S44" s="87"/>
      <c r="T44" s="87" t="s">
        <v>257</v>
      </c>
      <c r="U44" s="91" t="s">
        <v>258</v>
      </c>
      <c r="V44" s="91" t="s">
        <v>258</v>
      </c>
      <c r="W44" s="89">
        <v>43700.40363425926</v>
      </c>
      <c r="X44" s="91" t="s">
        <v>301</v>
      </c>
      <c r="Y44" s="87"/>
      <c r="Z44" s="87"/>
      <c r="AA44" s="93" t="s">
        <v>343</v>
      </c>
      <c r="AB44" s="87"/>
      <c r="AC44" s="87" t="b">
        <v>0</v>
      </c>
      <c r="AD44" s="87">
        <v>0</v>
      </c>
      <c r="AE44" s="93" t="s">
        <v>344</v>
      </c>
      <c r="AF44" s="87" t="b">
        <v>0</v>
      </c>
      <c r="AG44" s="87" t="s">
        <v>345</v>
      </c>
      <c r="AH44" s="87"/>
      <c r="AI44" s="93" t="s">
        <v>344</v>
      </c>
      <c r="AJ44" s="87" t="b">
        <v>0</v>
      </c>
      <c r="AK44" s="87">
        <v>0</v>
      </c>
      <c r="AL44" s="93" t="s">
        <v>342</v>
      </c>
      <c r="AM44" s="87" t="s">
        <v>346</v>
      </c>
      <c r="AN44" s="87" t="b">
        <v>0</v>
      </c>
      <c r="AO44" s="93" t="s">
        <v>342</v>
      </c>
      <c r="AP44" s="87" t="s">
        <v>176</v>
      </c>
      <c r="AQ44" s="87">
        <v>0</v>
      </c>
      <c r="AR44" s="87">
        <v>0</v>
      </c>
      <c r="AS44" s="87"/>
      <c r="AT44" s="87"/>
      <c r="AU44" s="87"/>
      <c r="AV44" s="87"/>
      <c r="AW44" s="87"/>
      <c r="AX44" s="87"/>
      <c r="AY44" s="87"/>
      <c r="AZ44" s="87"/>
      <c r="BA44">
        <v>1</v>
      </c>
      <c r="BB44" s="86" t="str">
        <f>REPLACE(INDEX(GroupVertices[Group],MATCH(Edges25[[#This Row],[Vertex 1]],GroupVertices[Vertex],0)),1,1,"")</f>
        <v>1</v>
      </c>
      <c r="BC44" s="86" t="str">
        <f>REPLACE(INDEX(GroupVertices[Group],MATCH(Edges25[[#This Row],[Vertex 2]],GroupVertices[Vertex],0)),1,1,"")</f>
        <v>1</v>
      </c>
      <c r="BD44" s="51">
        <v>0</v>
      </c>
      <c r="BE44" s="52">
        <v>0</v>
      </c>
      <c r="BF44" s="51">
        <v>0</v>
      </c>
      <c r="BG44" s="52">
        <v>0</v>
      </c>
      <c r="BH44" s="51">
        <v>0</v>
      </c>
      <c r="BI44" s="52">
        <v>0</v>
      </c>
      <c r="BJ44" s="51">
        <v>8</v>
      </c>
      <c r="BK44" s="52">
        <v>100</v>
      </c>
      <c r="BL44" s="51">
        <v>8</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allowBlank="1" showInputMessage="1" showErrorMessage="1" promptTitle="Vertex 2 Name" prompt="Enter the name of the edge's second vertex." sqref="B3:B44"/>
    <dataValidation allowBlank="1" showInputMessage="1" showErrorMessage="1" promptTitle="Vertex 1 Name" prompt="Enter the name of the edge's first vertex." sqref="A3:A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Color" prompt="To select an optional edge color, right-click and select Select Color on the right-click menu." sqref="C3:C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ErrorMessage="1" sqref="N2:N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s>
  <hyperlinks>
    <hyperlink ref="U3" r:id="rId1" display="https://pbs.twimg.com/ext_tw_video_thumb/1163918058081198080/pu/img/36zV-0yXYGWdf8eL.jpg"/>
    <hyperlink ref="U4" r:id="rId2" display="https://pbs.twimg.com/ext_tw_video_thumb/1163918058081198080/pu/img/36zV-0yXYGWdf8eL.jpg"/>
    <hyperlink ref="U5" r:id="rId3" display="https://pbs.twimg.com/ext_tw_video_thumb/1163918058081198080/pu/img/36zV-0yXYGWdf8eL.jpg"/>
    <hyperlink ref="U6" r:id="rId4" display="https://pbs.twimg.com/ext_tw_video_thumb/1163918058081198080/pu/img/36zV-0yXYGWdf8eL.jpg"/>
    <hyperlink ref="U7" r:id="rId5" display="https://pbs.twimg.com/ext_tw_video_thumb/1163918058081198080/pu/img/36zV-0yXYGWdf8eL.jpg"/>
    <hyperlink ref="U8" r:id="rId6" display="https://pbs.twimg.com/ext_tw_video_thumb/1163918058081198080/pu/img/36zV-0yXYGWdf8eL.jpg"/>
    <hyperlink ref="U9" r:id="rId7" display="https://pbs.twimg.com/ext_tw_video_thumb/1163918058081198080/pu/img/36zV-0yXYGWdf8eL.jpg"/>
    <hyperlink ref="U10" r:id="rId8" display="https://pbs.twimg.com/ext_tw_video_thumb/1163918058081198080/pu/img/36zV-0yXYGWdf8eL.jpg"/>
    <hyperlink ref="U11" r:id="rId9" display="https://pbs.twimg.com/ext_tw_video_thumb/1163918058081198080/pu/img/36zV-0yXYGWdf8eL.jpg"/>
    <hyperlink ref="U12" r:id="rId10" display="https://pbs.twimg.com/ext_tw_video_thumb/1163918058081198080/pu/img/36zV-0yXYGWdf8eL.jpg"/>
    <hyperlink ref="U13" r:id="rId11" display="https://pbs.twimg.com/ext_tw_video_thumb/1163918058081198080/pu/img/36zV-0yXYGWdf8eL.jpg"/>
    <hyperlink ref="U14" r:id="rId12" display="https://pbs.twimg.com/ext_tw_video_thumb/1163918058081198080/pu/img/36zV-0yXYGWdf8eL.jpg"/>
    <hyperlink ref="U15" r:id="rId13" display="https://pbs.twimg.com/ext_tw_video_thumb/1163918058081198080/pu/img/36zV-0yXYGWdf8eL.jpg"/>
    <hyperlink ref="U16" r:id="rId14" display="https://pbs.twimg.com/ext_tw_video_thumb/1163918058081198080/pu/img/36zV-0yXYGWdf8eL.jpg"/>
    <hyperlink ref="U17" r:id="rId15" display="https://pbs.twimg.com/ext_tw_video_thumb/1163918058081198080/pu/img/36zV-0yXYGWdf8eL.jpg"/>
    <hyperlink ref="U18" r:id="rId16" display="https://pbs.twimg.com/ext_tw_video_thumb/1163918058081198080/pu/img/36zV-0yXYGWdf8eL.jpg"/>
    <hyperlink ref="U19" r:id="rId17" display="https://pbs.twimg.com/ext_tw_video_thumb/1163918058081198080/pu/img/36zV-0yXYGWdf8eL.jpg"/>
    <hyperlink ref="U20" r:id="rId18" display="https://pbs.twimg.com/ext_tw_video_thumb/1163918058081198080/pu/img/36zV-0yXYGWdf8eL.jpg"/>
    <hyperlink ref="U21" r:id="rId19" display="https://pbs.twimg.com/ext_tw_video_thumb/1163918058081198080/pu/img/36zV-0yXYGWdf8eL.jpg"/>
    <hyperlink ref="U22" r:id="rId20" display="https://pbs.twimg.com/ext_tw_video_thumb/1163918058081198080/pu/img/36zV-0yXYGWdf8eL.jpg"/>
    <hyperlink ref="U23" r:id="rId21" display="https://pbs.twimg.com/ext_tw_video_thumb/1163918058081198080/pu/img/36zV-0yXYGWdf8eL.jpg"/>
    <hyperlink ref="U24" r:id="rId22" display="https://pbs.twimg.com/ext_tw_video_thumb/1116740582980845570/pu/img/MrYLsUiGluVrR1oy.jpg"/>
    <hyperlink ref="U25" r:id="rId23" display="https://pbs.twimg.com/ext_tw_video_thumb/1163918058081198080/pu/img/36zV-0yXYGWdf8eL.jpg"/>
    <hyperlink ref="U26" r:id="rId24" display="https://pbs.twimg.com/ext_tw_video_thumb/1163918058081198080/pu/img/36zV-0yXYGWdf8eL.jpg"/>
    <hyperlink ref="U27" r:id="rId25" display="https://pbs.twimg.com/ext_tw_video_thumb/1163918058081198080/pu/img/36zV-0yXYGWdf8eL.jpg"/>
    <hyperlink ref="U28" r:id="rId26" display="https://pbs.twimg.com/ext_tw_video_thumb/1163918058081198080/pu/img/36zV-0yXYGWdf8eL.jpg"/>
    <hyperlink ref="U29" r:id="rId27" display="https://pbs.twimg.com/ext_tw_video_thumb/1163918058081198080/pu/img/36zV-0yXYGWdf8eL.jpg"/>
    <hyperlink ref="U30" r:id="rId28" display="https://pbs.twimg.com/ext_tw_video_thumb/1163918058081198080/pu/img/36zV-0yXYGWdf8eL.jpg"/>
    <hyperlink ref="U31" r:id="rId29" display="https://pbs.twimg.com/ext_tw_video_thumb/1163918058081198080/pu/img/36zV-0yXYGWdf8eL.jpg"/>
    <hyperlink ref="U32" r:id="rId30" display="https://pbs.twimg.com/ext_tw_video_thumb/1163918058081198080/pu/img/36zV-0yXYGWdf8eL.jpg"/>
    <hyperlink ref="U33" r:id="rId31" display="https://pbs.twimg.com/ext_tw_video_thumb/1163918058081198080/pu/img/36zV-0yXYGWdf8eL.jpg"/>
    <hyperlink ref="U34" r:id="rId32" display="https://pbs.twimg.com/ext_tw_video_thumb/1163918058081198080/pu/img/36zV-0yXYGWdf8eL.jpg"/>
    <hyperlink ref="U35" r:id="rId33" display="https://pbs.twimg.com/ext_tw_video_thumb/1163918058081198080/pu/img/36zV-0yXYGWdf8eL.jpg"/>
    <hyperlink ref="U36" r:id="rId34" display="https://pbs.twimg.com/ext_tw_video_thumb/1163918058081198080/pu/img/36zV-0yXYGWdf8eL.jpg"/>
    <hyperlink ref="U37" r:id="rId35" display="https://pbs.twimg.com/ext_tw_video_thumb/1163918058081198080/pu/img/36zV-0yXYGWdf8eL.jpg"/>
    <hyperlink ref="U38" r:id="rId36" display="https://pbs.twimg.com/ext_tw_video_thumb/1163918058081198080/pu/img/36zV-0yXYGWdf8eL.jpg"/>
    <hyperlink ref="U39" r:id="rId37" display="https://pbs.twimg.com/ext_tw_video_thumb/1163918058081198080/pu/img/36zV-0yXYGWdf8eL.jpg"/>
    <hyperlink ref="U40" r:id="rId38" display="https://pbs.twimg.com/ext_tw_video_thumb/1163918058081198080/pu/img/36zV-0yXYGWdf8eL.jpg"/>
    <hyperlink ref="U41" r:id="rId39" display="https://pbs.twimg.com/ext_tw_video_thumb/1163918058081198080/pu/img/36zV-0yXYGWdf8eL.jpg"/>
    <hyperlink ref="U42" r:id="rId40" display="https://pbs.twimg.com/ext_tw_video_thumb/1116740582980845570/pu/img/MrYLsUiGluVrR1oy.jpg"/>
    <hyperlink ref="U43" r:id="rId41" display="https://pbs.twimg.com/ext_tw_video_thumb/1163918058081198080/pu/img/36zV-0yXYGWdf8eL.jpg"/>
    <hyperlink ref="U44" r:id="rId42" display="https://pbs.twimg.com/ext_tw_video_thumb/1163918058081198080/pu/img/36zV-0yXYGWdf8eL.jpg"/>
    <hyperlink ref="V3" r:id="rId43" display="https://pbs.twimg.com/ext_tw_video_thumb/1163918058081198080/pu/img/36zV-0yXYGWdf8eL.jpg"/>
    <hyperlink ref="V4" r:id="rId44" display="https://pbs.twimg.com/ext_tw_video_thumb/1163918058081198080/pu/img/36zV-0yXYGWdf8eL.jpg"/>
    <hyperlink ref="V5" r:id="rId45" display="https://pbs.twimg.com/ext_tw_video_thumb/1163918058081198080/pu/img/36zV-0yXYGWdf8eL.jpg"/>
    <hyperlink ref="V6" r:id="rId46" display="https://pbs.twimg.com/ext_tw_video_thumb/1163918058081198080/pu/img/36zV-0yXYGWdf8eL.jpg"/>
    <hyperlink ref="V7" r:id="rId47" display="https://pbs.twimg.com/ext_tw_video_thumb/1163918058081198080/pu/img/36zV-0yXYGWdf8eL.jpg"/>
    <hyperlink ref="V8" r:id="rId48" display="https://pbs.twimg.com/ext_tw_video_thumb/1163918058081198080/pu/img/36zV-0yXYGWdf8eL.jpg"/>
    <hyperlink ref="V9" r:id="rId49" display="https://pbs.twimg.com/ext_tw_video_thumb/1163918058081198080/pu/img/36zV-0yXYGWdf8eL.jpg"/>
    <hyperlink ref="V10" r:id="rId50" display="https://pbs.twimg.com/ext_tw_video_thumb/1163918058081198080/pu/img/36zV-0yXYGWdf8eL.jpg"/>
    <hyperlink ref="V11" r:id="rId51" display="https://pbs.twimg.com/ext_tw_video_thumb/1163918058081198080/pu/img/36zV-0yXYGWdf8eL.jpg"/>
    <hyperlink ref="V12" r:id="rId52" display="https://pbs.twimg.com/ext_tw_video_thumb/1163918058081198080/pu/img/36zV-0yXYGWdf8eL.jpg"/>
    <hyperlink ref="V13" r:id="rId53" display="https://pbs.twimg.com/ext_tw_video_thumb/1163918058081198080/pu/img/36zV-0yXYGWdf8eL.jpg"/>
    <hyperlink ref="V14" r:id="rId54" display="https://pbs.twimg.com/ext_tw_video_thumb/1163918058081198080/pu/img/36zV-0yXYGWdf8eL.jpg"/>
    <hyperlink ref="V15" r:id="rId55" display="https://pbs.twimg.com/ext_tw_video_thumb/1163918058081198080/pu/img/36zV-0yXYGWdf8eL.jpg"/>
    <hyperlink ref="V16" r:id="rId56" display="https://pbs.twimg.com/ext_tw_video_thumb/1163918058081198080/pu/img/36zV-0yXYGWdf8eL.jpg"/>
    <hyperlink ref="V17" r:id="rId57" display="https://pbs.twimg.com/ext_tw_video_thumb/1163918058081198080/pu/img/36zV-0yXYGWdf8eL.jpg"/>
    <hyperlink ref="V18" r:id="rId58" display="https://pbs.twimg.com/ext_tw_video_thumb/1163918058081198080/pu/img/36zV-0yXYGWdf8eL.jpg"/>
    <hyperlink ref="V19" r:id="rId59" display="https://pbs.twimg.com/ext_tw_video_thumb/1163918058081198080/pu/img/36zV-0yXYGWdf8eL.jpg"/>
    <hyperlink ref="V20" r:id="rId60" display="https://pbs.twimg.com/ext_tw_video_thumb/1163918058081198080/pu/img/36zV-0yXYGWdf8eL.jpg"/>
    <hyperlink ref="V21" r:id="rId61" display="https://pbs.twimg.com/ext_tw_video_thumb/1163918058081198080/pu/img/36zV-0yXYGWdf8eL.jpg"/>
    <hyperlink ref="V22" r:id="rId62" display="https://pbs.twimg.com/ext_tw_video_thumb/1163918058081198080/pu/img/36zV-0yXYGWdf8eL.jpg"/>
    <hyperlink ref="V23" r:id="rId63" display="https://pbs.twimg.com/ext_tw_video_thumb/1163918058081198080/pu/img/36zV-0yXYGWdf8eL.jpg"/>
    <hyperlink ref="V24" r:id="rId64" display="https://pbs.twimg.com/ext_tw_video_thumb/1116740582980845570/pu/img/MrYLsUiGluVrR1oy.jpg"/>
    <hyperlink ref="V25" r:id="rId65" display="https://pbs.twimg.com/ext_tw_video_thumb/1163918058081198080/pu/img/36zV-0yXYGWdf8eL.jpg"/>
    <hyperlink ref="V26" r:id="rId66" display="https://pbs.twimg.com/ext_tw_video_thumb/1163918058081198080/pu/img/36zV-0yXYGWdf8eL.jpg"/>
    <hyperlink ref="V27" r:id="rId67" display="https://pbs.twimg.com/ext_tw_video_thumb/1163918058081198080/pu/img/36zV-0yXYGWdf8eL.jpg"/>
    <hyperlink ref="V28" r:id="rId68" display="https://pbs.twimg.com/ext_tw_video_thumb/1163918058081198080/pu/img/36zV-0yXYGWdf8eL.jpg"/>
    <hyperlink ref="V29" r:id="rId69" display="https://pbs.twimg.com/ext_tw_video_thumb/1163918058081198080/pu/img/36zV-0yXYGWdf8eL.jpg"/>
    <hyperlink ref="V30" r:id="rId70" display="https://pbs.twimg.com/ext_tw_video_thumb/1163918058081198080/pu/img/36zV-0yXYGWdf8eL.jpg"/>
    <hyperlink ref="V31" r:id="rId71" display="https://pbs.twimg.com/ext_tw_video_thumb/1163918058081198080/pu/img/36zV-0yXYGWdf8eL.jpg"/>
    <hyperlink ref="V32" r:id="rId72" display="https://pbs.twimg.com/ext_tw_video_thumb/1163918058081198080/pu/img/36zV-0yXYGWdf8eL.jpg"/>
    <hyperlink ref="V33" r:id="rId73" display="https://pbs.twimg.com/ext_tw_video_thumb/1163918058081198080/pu/img/36zV-0yXYGWdf8eL.jpg"/>
    <hyperlink ref="V34" r:id="rId74" display="https://pbs.twimg.com/ext_tw_video_thumb/1163918058081198080/pu/img/36zV-0yXYGWdf8eL.jpg"/>
    <hyperlink ref="V35" r:id="rId75" display="https://pbs.twimg.com/ext_tw_video_thumb/1163918058081198080/pu/img/36zV-0yXYGWdf8eL.jpg"/>
    <hyperlink ref="V36" r:id="rId76" display="https://pbs.twimg.com/ext_tw_video_thumb/1163918058081198080/pu/img/36zV-0yXYGWdf8eL.jpg"/>
    <hyperlink ref="V37" r:id="rId77" display="https://pbs.twimg.com/ext_tw_video_thumb/1163918058081198080/pu/img/36zV-0yXYGWdf8eL.jpg"/>
    <hyperlink ref="V38" r:id="rId78" display="https://pbs.twimg.com/ext_tw_video_thumb/1163918058081198080/pu/img/36zV-0yXYGWdf8eL.jpg"/>
    <hyperlink ref="V39" r:id="rId79" display="https://pbs.twimg.com/ext_tw_video_thumb/1163918058081198080/pu/img/36zV-0yXYGWdf8eL.jpg"/>
    <hyperlink ref="V40" r:id="rId80" display="https://pbs.twimg.com/ext_tw_video_thumb/1163918058081198080/pu/img/36zV-0yXYGWdf8eL.jpg"/>
    <hyperlink ref="V41" r:id="rId81" display="https://pbs.twimg.com/ext_tw_video_thumb/1163918058081198080/pu/img/36zV-0yXYGWdf8eL.jpg"/>
    <hyperlink ref="V42" r:id="rId82" display="https://pbs.twimg.com/ext_tw_video_thumb/1116740582980845570/pu/img/MrYLsUiGluVrR1oy.jpg"/>
    <hyperlink ref="V43" r:id="rId83" display="https://pbs.twimg.com/ext_tw_video_thumb/1163918058081198080/pu/img/36zV-0yXYGWdf8eL.jpg"/>
    <hyperlink ref="V44" r:id="rId84" display="https://pbs.twimg.com/ext_tw_video_thumb/1163918058081198080/pu/img/36zV-0yXYGWdf8eL.jpg"/>
    <hyperlink ref="X3" r:id="rId85" display="https://twitter.com/#!/kotob_mo7ramah/status/1163950215692541957"/>
    <hyperlink ref="X4" r:id="rId86" display="https://twitter.com/#!/rufat_9/status/1163951199885942784"/>
    <hyperlink ref="X5" r:id="rId87" display="https://twitter.com/#!/ramoliza3/status/1163951313526370305"/>
    <hyperlink ref="X6" r:id="rId88" display="https://twitter.com/#!/20sa30as/status/1163951417364832257"/>
    <hyperlink ref="X7" r:id="rId89" display="https://twitter.com/#!/amralamri/status/1163951613398179841"/>
    <hyperlink ref="X8" r:id="rId90" display="https://twitter.com/#!/neverknowob/status/1163952117419323392"/>
    <hyperlink ref="X9" r:id="rId91" display="https://twitter.com/#!/amirburas/status/1163953501241774082"/>
    <hyperlink ref="X10" r:id="rId92" display="https://twitter.com/#!/jojoweaboo/status/1163953653121716224"/>
    <hyperlink ref="X11" r:id="rId93" display="https://twitter.com/#!/crazy9952594763/status/1163954936935309313"/>
    <hyperlink ref="X12" r:id="rId94" display="https://twitter.com/#!/books_na00/status/1163958282232504320"/>
    <hyperlink ref="X13" r:id="rId95" display="https://twitter.com/#!/rem9033/status/1163961317541240833"/>
    <hyperlink ref="X14" r:id="rId96" display="https://twitter.com/#!/dmoodi9d12/status/1163962948072722432"/>
    <hyperlink ref="X15" r:id="rId97" display="https://twitter.com/#!/saber12112/status/1163963572625580032"/>
    <hyperlink ref="X16" r:id="rId98" display="https://twitter.com/#!/sadawsari/status/1163971920951435264"/>
    <hyperlink ref="X17" r:id="rId99" display="https://twitter.com/#!/frasalhamadani/status/1163976976006336512"/>
    <hyperlink ref="X18" r:id="rId100" display="https://twitter.com/#!/mustafarabe3/status/1163980731422584832"/>
    <hyperlink ref="X19" r:id="rId101" display="https://twitter.com/#!/turki1185/status/1163989579919187968"/>
    <hyperlink ref="X20" r:id="rId102" display="https://twitter.com/#!/mollyhope1996/status/1163992321320468485"/>
    <hyperlink ref="X21" r:id="rId103" display="https://twitter.com/#!/f00tb00k/status/1164009270062571520"/>
    <hyperlink ref="X22" r:id="rId104" display="https://twitter.com/#!/laagl_alansanih/status/1164022176128913408"/>
    <hyperlink ref="X23" r:id="rId105" display="https://twitter.com/#!/mogran7/status/1164035281466679296"/>
    <hyperlink ref="X24" r:id="rId106" display="https://twitter.com/#!/mogran7/status/1164035703082291200"/>
    <hyperlink ref="X25" r:id="rId107" display="https://twitter.com/#!/elroby094/status/1164048860072873984"/>
    <hyperlink ref="X26" r:id="rId108" display="https://twitter.com/#!/asas9391/status/1164052788629913600"/>
    <hyperlink ref="X27" r:id="rId109" display="https://twitter.com/#!/_mojtaba1/status/1164077690254745600"/>
    <hyperlink ref="X28" r:id="rId110" display="https://twitter.com/#!/s_qutiba/status/1164084304210735104"/>
    <hyperlink ref="X29" r:id="rId111" display="https://twitter.com/#!/amal_benhadda/status/1164086295859224577"/>
    <hyperlink ref="X30" r:id="rId112" display="https://twitter.com/#!/jawadbashara1/status/1164087736174882817"/>
    <hyperlink ref="X31" r:id="rId113" display="https://twitter.com/#!/almzini109/status/1164102157714563072"/>
    <hyperlink ref="X32" r:id="rId114" display="https://twitter.com/#!/hhandaji/status/1164104284474150912"/>
    <hyperlink ref="X33" r:id="rId115" display="https://twitter.com/#!/skrnan/status/1164104777351016449"/>
    <hyperlink ref="X34" r:id="rId116" display="https://twitter.com/#!/m_abdulmalik512/status/1164113558877147137"/>
    <hyperlink ref="X35" r:id="rId117" display="https://twitter.com/#!/hatim39/status/1164118745020817408"/>
    <hyperlink ref="X36" r:id="rId118" display="https://twitter.com/#!/ubiedaniya/status/1164124177349189632"/>
    <hyperlink ref="X37" r:id="rId119" display="https://twitter.com/#!/abumahmoud/status/1164131458786713600"/>
    <hyperlink ref="X38" r:id="rId120" display="https://twitter.com/#!/boeingerksa/status/1164201276076376064"/>
    <hyperlink ref="X39" r:id="rId121" display="https://twitter.com/#!/0bszkah4ro0v6nn/status/1164234105573298176"/>
    <hyperlink ref="X40" r:id="rId122" display="https://twitter.com/#!/freemind_aziz/status/1164364719119044608"/>
    <hyperlink ref="X41" r:id="rId123" display="https://twitter.com/#!/alzirqi/status/1164391983873449984"/>
    <hyperlink ref="X42" r:id="rId124" display="https://twitter.com/#!/ihalhurra/status/1116741029384916995"/>
    <hyperlink ref="X43" r:id="rId125" display="https://twitter.com/#!/ihalhurra/status/1163918776057913344"/>
    <hyperlink ref="X44" r:id="rId126" display="https://twitter.com/#!/ramaaly4/status/1164834976581296128"/>
  </hyperlinks>
  <printOptions/>
  <pageMargins left="0.7" right="0.7" top="0.75" bottom="0.75" header="0.3" footer="0.3"/>
  <pageSetup horizontalDpi="600" verticalDpi="600" orientation="portrait" r:id="rId130"/>
  <legacyDrawing r:id="rId128"/>
  <tableParts>
    <tablePart r:id="rId12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797</v>
      </c>
      <c r="B1" s="13" t="s">
        <v>34</v>
      </c>
    </row>
    <row r="2" spans="1:2" ht="15">
      <c r="A2" s="117" t="s">
        <v>250</v>
      </c>
      <c r="B2" s="86">
        <v>1482</v>
      </c>
    </row>
    <row r="3" spans="1:2" ht="15">
      <c r="A3" s="117" t="s">
        <v>238</v>
      </c>
      <c r="B3" s="86">
        <v>0</v>
      </c>
    </row>
    <row r="4" spans="1:2" ht="15">
      <c r="A4" s="117" t="s">
        <v>237</v>
      </c>
      <c r="B4" s="86">
        <v>0</v>
      </c>
    </row>
    <row r="5" spans="1:2" ht="15">
      <c r="A5" s="117" t="s">
        <v>240</v>
      </c>
      <c r="B5" s="86">
        <v>0</v>
      </c>
    </row>
    <row r="6" spans="1:2" ht="15">
      <c r="A6" s="117" t="s">
        <v>239</v>
      </c>
      <c r="B6" s="86">
        <v>0</v>
      </c>
    </row>
    <row r="7" spans="1:2" ht="15">
      <c r="A7" s="117" t="s">
        <v>236</v>
      </c>
      <c r="B7" s="86">
        <v>0</v>
      </c>
    </row>
    <row r="8" spans="1:2" ht="15">
      <c r="A8" s="117" t="s">
        <v>233</v>
      </c>
      <c r="B8" s="86">
        <v>0</v>
      </c>
    </row>
    <row r="9" spans="1:2" ht="15">
      <c r="A9" s="117" t="s">
        <v>232</v>
      </c>
      <c r="B9" s="86">
        <v>0</v>
      </c>
    </row>
    <row r="10" spans="1:2" ht="15">
      <c r="A10" s="117" t="s">
        <v>235</v>
      </c>
      <c r="B10" s="86">
        <v>0</v>
      </c>
    </row>
    <row r="11" spans="1:2" ht="15">
      <c r="A11" s="117" t="s">
        <v>234</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799</v>
      </c>
      <c r="B25" t="s">
        <v>798</v>
      </c>
    </row>
    <row r="26" spans="1:2" ht="15">
      <c r="A26" s="128" t="s">
        <v>801</v>
      </c>
      <c r="B26" s="3"/>
    </row>
    <row r="27" spans="1:2" ht="15">
      <c r="A27" s="129" t="s">
        <v>802</v>
      </c>
      <c r="B27" s="3"/>
    </row>
    <row r="28" spans="1:2" ht="15">
      <c r="A28" s="130" t="s">
        <v>803</v>
      </c>
      <c r="B28" s="3"/>
    </row>
    <row r="29" spans="1:2" ht="15">
      <c r="A29" s="131" t="s">
        <v>804</v>
      </c>
      <c r="B29" s="3">
        <v>1</v>
      </c>
    </row>
    <row r="30" spans="1:2" ht="15">
      <c r="A30" s="129" t="s">
        <v>805</v>
      </c>
      <c r="B30" s="3"/>
    </row>
    <row r="31" spans="1:2" ht="15">
      <c r="A31" s="130" t="s">
        <v>806</v>
      </c>
      <c r="B31" s="3"/>
    </row>
    <row r="32" spans="1:2" ht="15">
      <c r="A32" s="131" t="s">
        <v>807</v>
      </c>
      <c r="B32" s="3">
        <v>1</v>
      </c>
    </row>
    <row r="33" spans="1:2" ht="15">
      <c r="A33" s="131" t="s">
        <v>808</v>
      </c>
      <c r="B33" s="3">
        <v>13</v>
      </c>
    </row>
    <row r="34" spans="1:2" ht="15">
      <c r="A34" s="130" t="s">
        <v>809</v>
      </c>
      <c r="B34" s="3"/>
    </row>
    <row r="35" spans="1:2" ht="15">
      <c r="A35" s="131" t="s">
        <v>810</v>
      </c>
      <c r="B35" s="3">
        <v>2</v>
      </c>
    </row>
    <row r="36" spans="1:2" ht="15">
      <c r="A36" s="131" t="s">
        <v>811</v>
      </c>
      <c r="B36" s="3">
        <v>3</v>
      </c>
    </row>
    <row r="37" spans="1:2" ht="15">
      <c r="A37" s="131" t="s">
        <v>812</v>
      </c>
      <c r="B37" s="3">
        <v>2</v>
      </c>
    </row>
    <row r="38" spans="1:2" ht="15">
      <c r="A38" s="131" t="s">
        <v>813</v>
      </c>
      <c r="B38" s="3">
        <v>2</v>
      </c>
    </row>
    <row r="39" spans="1:2" ht="15">
      <c r="A39" s="131" t="s">
        <v>814</v>
      </c>
      <c r="B39" s="3">
        <v>2</v>
      </c>
    </row>
    <row r="40" spans="1:2" ht="15">
      <c r="A40" s="131" t="s">
        <v>815</v>
      </c>
      <c r="B40" s="3">
        <v>2</v>
      </c>
    </row>
    <row r="41" spans="1:2" ht="15">
      <c r="A41" s="131" t="s">
        <v>816</v>
      </c>
      <c r="B41" s="3">
        <v>2</v>
      </c>
    </row>
    <row r="42" spans="1:2" ht="15">
      <c r="A42" s="131" t="s">
        <v>817</v>
      </c>
      <c r="B42" s="3">
        <v>4</v>
      </c>
    </row>
    <row r="43" spans="1:2" ht="15">
      <c r="A43" s="131" t="s">
        <v>818</v>
      </c>
      <c r="B43" s="3">
        <v>2</v>
      </c>
    </row>
    <row r="44" spans="1:2" ht="15">
      <c r="A44" s="131" t="s">
        <v>819</v>
      </c>
      <c r="B44" s="3">
        <v>1</v>
      </c>
    </row>
    <row r="45" spans="1:2" ht="15">
      <c r="A45" s="131" t="s">
        <v>820</v>
      </c>
      <c r="B45" s="3">
        <v>1</v>
      </c>
    </row>
    <row r="46" spans="1:2" ht="15">
      <c r="A46" s="131" t="s">
        <v>821</v>
      </c>
      <c r="B46" s="3">
        <v>1</v>
      </c>
    </row>
    <row r="47" spans="1:2" ht="15">
      <c r="A47" s="130" t="s">
        <v>822</v>
      </c>
      <c r="B47" s="3"/>
    </row>
    <row r="48" spans="1:2" ht="15">
      <c r="A48" s="131" t="s">
        <v>823</v>
      </c>
      <c r="B48" s="3">
        <v>1</v>
      </c>
    </row>
    <row r="49" spans="1:2" ht="15">
      <c r="A49" s="131" t="s">
        <v>813</v>
      </c>
      <c r="B49" s="3">
        <v>1</v>
      </c>
    </row>
    <row r="50" spans="1:2" ht="15">
      <c r="A50" s="130" t="s">
        <v>824</v>
      </c>
      <c r="B50" s="3"/>
    </row>
    <row r="51" spans="1:2" ht="15">
      <c r="A51" s="131" t="s">
        <v>817</v>
      </c>
      <c r="B51" s="3">
        <v>1</v>
      </c>
    </row>
    <row r="52" spans="1:2" ht="15">
      <c r="A52" s="128" t="s">
        <v>800</v>
      </c>
      <c r="B52" s="3">
        <v>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353</v>
      </c>
      <c r="AE2" s="13" t="s">
        <v>354</v>
      </c>
      <c r="AF2" s="13" t="s">
        <v>355</v>
      </c>
      <c r="AG2" s="13" t="s">
        <v>356</v>
      </c>
      <c r="AH2" s="13" t="s">
        <v>357</v>
      </c>
      <c r="AI2" s="13" t="s">
        <v>358</v>
      </c>
      <c r="AJ2" s="13" t="s">
        <v>359</v>
      </c>
      <c r="AK2" s="13" t="s">
        <v>360</v>
      </c>
      <c r="AL2" s="13" t="s">
        <v>361</v>
      </c>
      <c r="AM2" s="13" t="s">
        <v>362</v>
      </c>
      <c r="AN2" s="13" t="s">
        <v>363</v>
      </c>
      <c r="AO2" s="13" t="s">
        <v>364</v>
      </c>
      <c r="AP2" s="13" t="s">
        <v>365</v>
      </c>
      <c r="AQ2" s="13" t="s">
        <v>366</v>
      </c>
      <c r="AR2" s="13" t="s">
        <v>367</v>
      </c>
      <c r="AS2" s="13" t="s">
        <v>192</v>
      </c>
      <c r="AT2" s="13" t="s">
        <v>368</v>
      </c>
      <c r="AU2" s="13" t="s">
        <v>369</v>
      </c>
      <c r="AV2" s="13" t="s">
        <v>370</v>
      </c>
      <c r="AW2" s="13" t="s">
        <v>371</v>
      </c>
      <c r="AX2" s="13" t="s">
        <v>372</v>
      </c>
      <c r="AY2" s="13" t="s">
        <v>373</v>
      </c>
      <c r="AZ2" s="13" t="s">
        <v>676</v>
      </c>
      <c r="BA2" s="119" t="s">
        <v>731</v>
      </c>
      <c r="BB2" s="119" t="s">
        <v>732</v>
      </c>
      <c r="BC2" s="119" t="s">
        <v>733</v>
      </c>
      <c r="BD2" s="119" t="s">
        <v>734</v>
      </c>
      <c r="BE2" s="119" t="s">
        <v>735</v>
      </c>
      <c r="BF2" s="119" t="s">
        <v>736</v>
      </c>
      <c r="BG2" s="119" t="s">
        <v>737</v>
      </c>
      <c r="BH2" s="119" t="s">
        <v>741</v>
      </c>
      <c r="BI2" s="119" t="s">
        <v>744</v>
      </c>
      <c r="BJ2" s="119" t="s">
        <v>748</v>
      </c>
      <c r="BK2" s="119" t="s">
        <v>766</v>
      </c>
      <c r="BL2" s="119" t="s">
        <v>767</v>
      </c>
      <c r="BM2" s="119" t="s">
        <v>768</v>
      </c>
      <c r="BN2" s="119" t="s">
        <v>769</v>
      </c>
      <c r="BO2" s="119" t="s">
        <v>770</v>
      </c>
      <c r="BP2" s="119" t="s">
        <v>771</v>
      </c>
      <c r="BQ2" s="119" t="s">
        <v>772</v>
      </c>
      <c r="BR2" s="119" t="s">
        <v>773</v>
      </c>
      <c r="BS2" s="119" t="s">
        <v>775</v>
      </c>
      <c r="BT2" s="3"/>
      <c r="BU2" s="3"/>
    </row>
    <row r="3" spans="1:73" ht="15" customHeight="1">
      <c r="A3" s="50" t="s">
        <v>212</v>
      </c>
      <c r="B3" s="53"/>
      <c r="C3" s="53" t="s">
        <v>64</v>
      </c>
      <c r="D3" s="54">
        <v>1000</v>
      </c>
      <c r="E3" s="55"/>
      <c r="F3" s="113" t="s">
        <v>514</v>
      </c>
      <c r="G3" s="53"/>
      <c r="H3" s="57" t="s">
        <v>212</v>
      </c>
      <c r="I3" s="56"/>
      <c r="J3" s="56"/>
      <c r="K3" s="115" t="s">
        <v>595</v>
      </c>
      <c r="L3" s="59">
        <v>1</v>
      </c>
      <c r="M3" s="60">
        <v>2672.22216796875</v>
      </c>
      <c r="N3" s="60">
        <v>2501.7353515625</v>
      </c>
      <c r="O3" s="58"/>
      <c r="P3" s="61"/>
      <c r="Q3" s="61"/>
      <c r="R3" s="51"/>
      <c r="S3" s="51">
        <v>0</v>
      </c>
      <c r="T3" s="51">
        <v>1</v>
      </c>
      <c r="U3" s="52">
        <v>0</v>
      </c>
      <c r="V3" s="52">
        <v>0.012987</v>
      </c>
      <c r="W3" s="52">
        <v>0.021851</v>
      </c>
      <c r="X3" s="52">
        <v>0.546815</v>
      </c>
      <c r="Y3" s="52">
        <v>0</v>
      </c>
      <c r="Z3" s="52">
        <v>0</v>
      </c>
      <c r="AA3" s="62">
        <v>3</v>
      </c>
      <c r="AB3" s="62"/>
      <c r="AC3" s="63"/>
      <c r="AD3" s="86" t="s">
        <v>374</v>
      </c>
      <c r="AE3" s="86">
        <v>378</v>
      </c>
      <c r="AF3" s="86">
        <v>101294</v>
      </c>
      <c r="AG3" s="86">
        <v>5396</v>
      </c>
      <c r="AH3" s="86">
        <v>7271</v>
      </c>
      <c r="AI3" s="86"/>
      <c r="AJ3" s="86" t="s">
        <v>414</v>
      </c>
      <c r="AK3" s="86"/>
      <c r="AL3" s="90" t="s">
        <v>465</v>
      </c>
      <c r="AM3" s="86"/>
      <c r="AN3" s="88">
        <v>42450.0831712963</v>
      </c>
      <c r="AO3" s="90" t="s">
        <v>476</v>
      </c>
      <c r="AP3" s="86" t="b">
        <v>1</v>
      </c>
      <c r="AQ3" s="86" t="b">
        <v>0</v>
      </c>
      <c r="AR3" s="86" t="b">
        <v>1</v>
      </c>
      <c r="AS3" s="86"/>
      <c r="AT3" s="86">
        <v>539</v>
      </c>
      <c r="AU3" s="86"/>
      <c r="AV3" s="86" t="b">
        <v>0</v>
      </c>
      <c r="AW3" s="86" t="s">
        <v>554</v>
      </c>
      <c r="AX3" s="90" t="s">
        <v>555</v>
      </c>
      <c r="AY3" s="86" t="s">
        <v>66</v>
      </c>
      <c r="AZ3" s="86" t="str">
        <f>REPLACE(INDEX(GroupVertices[Group],MATCH(Vertices[[#This Row],[Vertex]],GroupVertices[Vertex],0)),1,1,"")</f>
        <v>1</v>
      </c>
      <c r="BA3" s="51"/>
      <c r="BB3" s="51"/>
      <c r="BC3" s="51"/>
      <c r="BD3" s="51"/>
      <c r="BE3" s="51" t="s">
        <v>257</v>
      </c>
      <c r="BF3" s="51" t="s">
        <v>257</v>
      </c>
      <c r="BG3" s="120" t="s">
        <v>738</v>
      </c>
      <c r="BH3" s="120" t="s">
        <v>738</v>
      </c>
      <c r="BI3" s="120" t="s">
        <v>745</v>
      </c>
      <c r="BJ3" s="120" t="s">
        <v>745</v>
      </c>
      <c r="BK3" s="120">
        <v>0</v>
      </c>
      <c r="BL3" s="123">
        <v>0</v>
      </c>
      <c r="BM3" s="120">
        <v>0</v>
      </c>
      <c r="BN3" s="123">
        <v>0</v>
      </c>
      <c r="BO3" s="120">
        <v>0</v>
      </c>
      <c r="BP3" s="123">
        <v>0</v>
      </c>
      <c r="BQ3" s="120">
        <v>8</v>
      </c>
      <c r="BR3" s="123">
        <v>100</v>
      </c>
      <c r="BS3" s="120">
        <v>8</v>
      </c>
      <c r="BT3" s="3"/>
      <c r="BU3" s="3"/>
    </row>
    <row r="4" spans="1:76" ht="15">
      <c r="A4" s="14" t="s">
        <v>250</v>
      </c>
      <c r="B4" s="15"/>
      <c r="C4" s="15" t="s">
        <v>64</v>
      </c>
      <c r="D4" s="94">
        <v>245.4962280787695</v>
      </c>
      <c r="E4" s="82"/>
      <c r="F4" s="113" t="s">
        <v>515</v>
      </c>
      <c r="G4" s="15"/>
      <c r="H4" s="16" t="s">
        <v>250</v>
      </c>
      <c r="I4" s="67"/>
      <c r="J4" s="67"/>
      <c r="K4" s="115" t="s">
        <v>596</v>
      </c>
      <c r="L4" s="95">
        <v>9999</v>
      </c>
      <c r="M4" s="96">
        <v>5005.7216796875</v>
      </c>
      <c r="N4" s="96">
        <v>5032.10595703125</v>
      </c>
      <c r="O4" s="78"/>
      <c r="P4" s="97"/>
      <c r="Q4" s="97"/>
      <c r="R4" s="98"/>
      <c r="S4" s="51">
        <v>40</v>
      </c>
      <c r="T4" s="51">
        <v>1</v>
      </c>
      <c r="U4" s="52">
        <v>1482</v>
      </c>
      <c r="V4" s="52">
        <v>0.025641</v>
      </c>
      <c r="W4" s="52">
        <v>0.14782</v>
      </c>
      <c r="X4" s="52">
        <v>18.673689</v>
      </c>
      <c r="Y4" s="52">
        <v>0</v>
      </c>
      <c r="Z4" s="52">
        <v>0</v>
      </c>
      <c r="AA4" s="83">
        <v>4</v>
      </c>
      <c r="AB4" s="83"/>
      <c r="AC4" s="99"/>
      <c r="AD4" s="86" t="s">
        <v>375</v>
      </c>
      <c r="AE4" s="86">
        <v>1</v>
      </c>
      <c r="AF4" s="86">
        <v>1018</v>
      </c>
      <c r="AG4" s="86">
        <v>453</v>
      </c>
      <c r="AH4" s="86">
        <v>0</v>
      </c>
      <c r="AI4" s="86"/>
      <c r="AJ4" s="86" t="s">
        <v>415</v>
      </c>
      <c r="AK4" s="86" t="s">
        <v>445</v>
      </c>
      <c r="AL4" s="90" t="s">
        <v>466</v>
      </c>
      <c r="AM4" s="86"/>
      <c r="AN4" s="88">
        <v>43398.79866898148</v>
      </c>
      <c r="AO4" s="90" t="s">
        <v>477</v>
      </c>
      <c r="AP4" s="86" t="b">
        <v>1</v>
      </c>
      <c r="AQ4" s="86" t="b">
        <v>0</v>
      </c>
      <c r="AR4" s="86" t="b">
        <v>0</v>
      </c>
      <c r="AS4" s="86" t="s">
        <v>510</v>
      </c>
      <c r="AT4" s="86">
        <v>4</v>
      </c>
      <c r="AU4" s="86"/>
      <c r="AV4" s="86" t="b">
        <v>0</v>
      </c>
      <c r="AW4" s="86" t="s">
        <v>554</v>
      </c>
      <c r="AX4" s="90" t="s">
        <v>556</v>
      </c>
      <c r="AY4" s="86" t="s">
        <v>66</v>
      </c>
      <c r="AZ4" s="86" t="str">
        <f>REPLACE(INDEX(GroupVertices[Group],MATCH(Vertices[[#This Row],[Vertex]],GroupVertices[Vertex],0)),1,1,"")</f>
        <v>1</v>
      </c>
      <c r="BA4" s="51"/>
      <c r="BB4" s="51"/>
      <c r="BC4" s="51"/>
      <c r="BD4" s="51"/>
      <c r="BE4" s="51" t="s">
        <v>257</v>
      </c>
      <c r="BF4" s="51" t="s">
        <v>257</v>
      </c>
      <c r="BG4" s="120" t="s">
        <v>739</v>
      </c>
      <c r="BH4" s="120" t="s">
        <v>742</v>
      </c>
      <c r="BI4" s="120" t="s">
        <v>746</v>
      </c>
      <c r="BJ4" s="120" t="s">
        <v>746</v>
      </c>
      <c r="BK4" s="120">
        <v>0</v>
      </c>
      <c r="BL4" s="123">
        <v>0</v>
      </c>
      <c r="BM4" s="120">
        <v>0</v>
      </c>
      <c r="BN4" s="123">
        <v>0</v>
      </c>
      <c r="BO4" s="120">
        <v>0</v>
      </c>
      <c r="BP4" s="123">
        <v>0</v>
      </c>
      <c r="BQ4" s="120">
        <v>10</v>
      </c>
      <c r="BR4" s="123">
        <v>100</v>
      </c>
      <c r="BS4" s="120">
        <v>10</v>
      </c>
      <c r="BT4" s="2"/>
      <c r="BU4" s="3"/>
      <c r="BV4" s="3"/>
      <c r="BW4" s="3"/>
      <c r="BX4" s="3"/>
    </row>
    <row r="5" spans="1:76" ht="15">
      <c r="A5" s="14" t="s">
        <v>213</v>
      </c>
      <c r="B5" s="15"/>
      <c r="C5" s="15" t="s">
        <v>64</v>
      </c>
      <c r="D5" s="94">
        <v>171.8520623101793</v>
      </c>
      <c r="E5" s="82"/>
      <c r="F5" s="113" t="s">
        <v>516</v>
      </c>
      <c r="G5" s="15"/>
      <c r="H5" s="16" t="s">
        <v>213</v>
      </c>
      <c r="I5" s="67"/>
      <c r="J5" s="67"/>
      <c r="K5" s="115" t="s">
        <v>597</v>
      </c>
      <c r="L5" s="95">
        <v>1</v>
      </c>
      <c r="M5" s="96">
        <v>8597.3173828125</v>
      </c>
      <c r="N5" s="96">
        <v>8145.1953125</v>
      </c>
      <c r="O5" s="78"/>
      <c r="P5" s="97"/>
      <c r="Q5" s="97"/>
      <c r="R5" s="98"/>
      <c r="S5" s="51">
        <v>0</v>
      </c>
      <c r="T5" s="51">
        <v>1</v>
      </c>
      <c r="U5" s="52">
        <v>0</v>
      </c>
      <c r="V5" s="52">
        <v>0.012987</v>
      </c>
      <c r="W5" s="52">
        <v>0.021851</v>
      </c>
      <c r="X5" s="52">
        <v>0.546815</v>
      </c>
      <c r="Y5" s="52">
        <v>0</v>
      </c>
      <c r="Z5" s="52">
        <v>0</v>
      </c>
      <c r="AA5" s="83">
        <v>5</v>
      </c>
      <c r="AB5" s="83"/>
      <c r="AC5" s="99"/>
      <c r="AD5" s="86" t="s">
        <v>376</v>
      </c>
      <c r="AE5" s="86">
        <v>450</v>
      </c>
      <c r="AF5" s="86">
        <v>121</v>
      </c>
      <c r="AG5" s="86">
        <v>8095</v>
      </c>
      <c r="AH5" s="86">
        <v>1049</v>
      </c>
      <c r="AI5" s="86"/>
      <c r="AJ5" s="86"/>
      <c r="AK5" s="86" t="s">
        <v>446</v>
      </c>
      <c r="AL5" s="90" t="s">
        <v>467</v>
      </c>
      <c r="AM5" s="86"/>
      <c r="AN5" s="88">
        <v>42585.68383101852</v>
      </c>
      <c r="AO5" s="90" t="s">
        <v>478</v>
      </c>
      <c r="AP5" s="86" t="b">
        <v>1</v>
      </c>
      <c r="AQ5" s="86" t="b">
        <v>0</v>
      </c>
      <c r="AR5" s="86" t="b">
        <v>1</v>
      </c>
      <c r="AS5" s="86"/>
      <c r="AT5" s="86">
        <v>0</v>
      </c>
      <c r="AU5" s="86"/>
      <c r="AV5" s="86" t="b">
        <v>0</v>
      </c>
      <c r="AW5" s="86" t="s">
        <v>554</v>
      </c>
      <c r="AX5" s="90" t="s">
        <v>557</v>
      </c>
      <c r="AY5" s="86" t="s">
        <v>66</v>
      </c>
      <c r="AZ5" s="86" t="str">
        <f>REPLACE(INDEX(GroupVertices[Group],MATCH(Vertices[[#This Row],[Vertex]],GroupVertices[Vertex],0)),1,1,"")</f>
        <v>1</v>
      </c>
      <c r="BA5" s="51"/>
      <c r="BB5" s="51"/>
      <c r="BC5" s="51"/>
      <c r="BD5" s="51"/>
      <c r="BE5" s="51" t="s">
        <v>257</v>
      </c>
      <c r="BF5" s="51" t="s">
        <v>257</v>
      </c>
      <c r="BG5" s="120" t="s">
        <v>738</v>
      </c>
      <c r="BH5" s="120" t="s">
        <v>738</v>
      </c>
      <c r="BI5" s="120" t="s">
        <v>745</v>
      </c>
      <c r="BJ5" s="120" t="s">
        <v>745</v>
      </c>
      <c r="BK5" s="120">
        <v>0</v>
      </c>
      <c r="BL5" s="123">
        <v>0</v>
      </c>
      <c r="BM5" s="120">
        <v>0</v>
      </c>
      <c r="BN5" s="123">
        <v>0</v>
      </c>
      <c r="BO5" s="120">
        <v>0</v>
      </c>
      <c r="BP5" s="123">
        <v>0</v>
      </c>
      <c r="BQ5" s="120">
        <v>8</v>
      </c>
      <c r="BR5" s="123">
        <v>100</v>
      </c>
      <c r="BS5" s="120">
        <v>8</v>
      </c>
      <c r="BT5" s="2"/>
      <c r="BU5" s="3"/>
      <c r="BV5" s="3"/>
      <c r="BW5" s="3"/>
      <c r="BX5" s="3"/>
    </row>
    <row r="6" spans="1:76" ht="15">
      <c r="A6" s="14" t="s">
        <v>214</v>
      </c>
      <c r="B6" s="15"/>
      <c r="C6" s="15" t="s">
        <v>64</v>
      </c>
      <c r="D6" s="94">
        <v>182.771431370628</v>
      </c>
      <c r="E6" s="82"/>
      <c r="F6" s="113" t="s">
        <v>517</v>
      </c>
      <c r="G6" s="15"/>
      <c r="H6" s="16" t="s">
        <v>214</v>
      </c>
      <c r="I6" s="67"/>
      <c r="J6" s="67"/>
      <c r="K6" s="115" t="s">
        <v>598</v>
      </c>
      <c r="L6" s="95">
        <v>1</v>
      </c>
      <c r="M6" s="96">
        <v>2817.44287109375</v>
      </c>
      <c r="N6" s="96">
        <v>9207.6328125</v>
      </c>
      <c r="O6" s="78"/>
      <c r="P6" s="97"/>
      <c r="Q6" s="97"/>
      <c r="R6" s="98"/>
      <c r="S6" s="51">
        <v>0</v>
      </c>
      <c r="T6" s="51">
        <v>1</v>
      </c>
      <c r="U6" s="52">
        <v>0</v>
      </c>
      <c r="V6" s="52">
        <v>0.012987</v>
      </c>
      <c r="W6" s="52">
        <v>0.021851</v>
      </c>
      <c r="X6" s="52">
        <v>0.546815</v>
      </c>
      <c r="Y6" s="52">
        <v>0</v>
      </c>
      <c r="Z6" s="52">
        <v>0</v>
      </c>
      <c r="AA6" s="83">
        <v>6</v>
      </c>
      <c r="AB6" s="83"/>
      <c r="AC6" s="99"/>
      <c r="AD6" s="86" t="s">
        <v>377</v>
      </c>
      <c r="AE6" s="86">
        <v>242</v>
      </c>
      <c r="AF6" s="86">
        <v>254</v>
      </c>
      <c r="AG6" s="86">
        <v>1539</v>
      </c>
      <c r="AH6" s="86">
        <v>3453</v>
      </c>
      <c r="AI6" s="86"/>
      <c r="AJ6" s="86" t="s">
        <v>416</v>
      </c>
      <c r="AK6" s="86"/>
      <c r="AL6" s="86"/>
      <c r="AM6" s="86"/>
      <c r="AN6" s="88">
        <v>43468.84541666666</v>
      </c>
      <c r="AO6" s="90" t="s">
        <v>479</v>
      </c>
      <c r="AP6" s="86" t="b">
        <v>1</v>
      </c>
      <c r="AQ6" s="86" t="b">
        <v>0</v>
      </c>
      <c r="AR6" s="86" t="b">
        <v>0</v>
      </c>
      <c r="AS6" s="86"/>
      <c r="AT6" s="86">
        <v>3</v>
      </c>
      <c r="AU6" s="86"/>
      <c r="AV6" s="86" t="b">
        <v>0</v>
      </c>
      <c r="AW6" s="86" t="s">
        <v>554</v>
      </c>
      <c r="AX6" s="90" t="s">
        <v>558</v>
      </c>
      <c r="AY6" s="86" t="s">
        <v>66</v>
      </c>
      <c r="AZ6" s="86" t="str">
        <f>REPLACE(INDEX(GroupVertices[Group],MATCH(Vertices[[#This Row],[Vertex]],GroupVertices[Vertex],0)),1,1,"")</f>
        <v>1</v>
      </c>
      <c r="BA6" s="51"/>
      <c r="BB6" s="51"/>
      <c r="BC6" s="51"/>
      <c r="BD6" s="51"/>
      <c r="BE6" s="51" t="s">
        <v>257</v>
      </c>
      <c r="BF6" s="51" t="s">
        <v>257</v>
      </c>
      <c r="BG6" s="120" t="s">
        <v>738</v>
      </c>
      <c r="BH6" s="120" t="s">
        <v>738</v>
      </c>
      <c r="BI6" s="120" t="s">
        <v>745</v>
      </c>
      <c r="BJ6" s="120" t="s">
        <v>745</v>
      </c>
      <c r="BK6" s="120">
        <v>0</v>
      </c>
      <c r="BL6" s="123">
        <v>0</v>
      </c>
      <c r="BM6" s="120">
        <v>0</v>
      </c>
      <c r="BN6" s="123">
        <v>0</v>
      </c>
      <c r="BO6" s="120">
        <v>0</v>
      </c>
      <c r="BP6" s="123">
        <v>0</v>
      </c>
      <c r="BQ6" s="120">
        <v>8</v>
      </c>
      <c r="BR6" s="123">
        <v>100</v>
      </c>
      <c r="BS6" s="120">
        <v>8</v>
      </c>
      <c r="BT6" s="2"/>
      <c r="BU6" s="3"/>
      <c r="BV6" s="3"/>
      <c r="BW6" s="3"/>
      <c r="BX6" s="3"/>
    </row>
    <row r="7" spans="1:76" ht="15">
      <c r="A7" s="14" t="s">
        <v>215</v>
      </c>
      <c r="B7" s="15"/>
      <c r="C7" s="15" t="s">
        <v>64</v>
      </c>
      <c r="D7" s="94">
        <v>176.28549034975998</v>
      </c>
      <c r="E7" s="82"/>
      <c r="F7" s="113" t="s">
        <v>518</v>
      </c>
      <c r="G7" s="15"/>
      <c r="H7" s="16" t="s">
        <v>215</v>
      </c>
      <c r="I7" s="67"/>
      <c r="J7" s="67"/>
      <c r="K7" s="115" t="s">
        <v>599</v>
      </c>
      <c r="L7" s="95">
        <v>1</v>
      </c>
      <c r="M7" s="96">
        <v>7040.599609375</v>
      </c>
      <c r="N7" s="96">
        <v>4638.0546875</v>
      </c>
      <c r="O7" s="78"/>
      <c r="P7" s="97"/>
      <c r="Q7" s="97"/>
      <c r="R7" s="98"/>
      <c r="S7" s="51">
        <v>0</v>
      </c>
      <c r="T7" s="51">
        <v>1</v>
      </c>
      <c r="U7" s="52">
        <v>0</v>
      </c>
      <c r="V7" s="52">
        <v>0.012987</v>
      </c>
      <c r="W7" s="52">
        <v>0.021851</v>
      </c>
      <c r="X7" s="52">
        <v>0.546815</v>
      </c>
      <c r="Y7" s="52">
        <v>0</v>
      </c>
      <c r="Z7" s="52">
        <v>0</v>
      </c>
      <c r="AA7" s="83">
        <v>7</v>
      </c>
      <c r="AB7" s="83"/>
      <c r="AC7" s="99"/>
      <c r="AD7" s="86" t="s">
        <v>378</v>
      </c>
      <c r="AE7" s="86">
        <v>3970</v>
      </c>
      <c r="AF7" s="86">
        <v>175</v>
      </c>
      <c r="AG7" s="86">
        <v>4208</v>
      </c>
      <c r="AH7" s="86">
        <v>6235</v>
      </c>
      <c r="AI7" s="86"/>
      <c r="AJ7" s="86" t="s">
        <v>417</v>
      </c>
      <c r="AK7" s="86" t="s">
        <v>447</v>
      </c>
      <c r="AL7" s="86"/>
      <c r="AM7" s="86"/>
      <c r="AN7" s="88">
        <v>43276.657164351855</v>
      </c>
      <c r="AO7" s="90" t="s">
        <v>480</v>
      </c>
      <c r="AP7" s="86" t="b">
        <v>1</v>
      </c>
      <c r="AQ7" s="86" t="b">
        <v>0</v>
      </c>
      <c r="AR7" s="86" t="b">
        <v>0</v>
      </c>
      <c r="AS7" s="86"/>
      <c r="AT7" s="86">
        <v>0</v>
      </c>
      <c r="AU7" s="86"/>
      <c r="AV7" s="86" t="b">
        <v>0</v>
      </c>
      <c r="AW7" s="86" t="s">
        <v>554</v>
      </c>
      <c r="AX7" s="90" t="s">
        <v>559</v>
      </c>
      <c r="AY7" s="86" t="s">
        <v>66</v>
      </c>
      <c r="AZ7" s="86" t="str">
        <f>REPLACE(INDEX(GroupVertices[Group],MATCH(Vertices[[#This Row],[Vertex]],GroupVertices[Vertex],0)),1,1,"")</f>
        <v>1</v>
      </c>
      <c r="BA7" s="51"/>
      <c r="BB7" s="51"/>
      <c r="BC7" s="51"/>
      <c r="BD7" s="51"/>
      <c r="BE7" s="51" t="s">
        <v>257</v>
      </c>
      <c r="BF7" s="51" t="s">
        <v>257</v>
      </c>
      <c r="BG7" s="120" t="s">
        <v>738</v>
      </c>
      <c r="BH7" s="120" t="s">
        <v>738</v>
      </c>
      <c r="BI7" s="120" t="s">
        <v>745</v>
      </c>
      <c r="BJ7" s="120" t="s">
        <v>745</v>
      </c>
      <c r="BK7" s="120">
        <v>0</v>
      </c>
      <c r="BL7" s="123">
        <v>0</v>
      </c>
      <c r="BM7" s="120">
        <v>0</v>
      </c>
      <c r="BN7" s="123">
        <v>0</v>
      </c>
      <c r="BO7" s="120">
        <v>0</v>
      </c>
      <c r="BP7" s="123">
        <v>0</v>
      </c>
      <c r="BQ7" s="120">
        <v>8</v>
      </c>
      <c r="BR7" s="123">
        <v>100</v>
      </c>
      <c r="BS7" s="120">
        <v>8</v>
      </c>
      <c r="BT7" s="2"/>
      <c r="BU7" s="3"/>
      <c r="BV7" s="3"/>
      <c r="BW7" s="3"/>
      <c r="BX7" s="3"/>
    </row>
    <row r="8" spans="1:76" ht="15">
      <c r="A8" s="14" t="s">
        <v>216</v>
      </c>
      <c r="B8" s="15"/>
      <c r="C8" s="15" t="s">
        <v>64</v>
      </c>
      <c r="D8" s="94">
        <v>195.00440873910063</v>
      </c>
      <c r="E8" s="82"/>
      <c r="F8" s="113" t="s">
        <v>519</v>
      </c>
      <c r="G8" s="15"/>
      <c r="H8" s="16" t="s">
        <v>216</v>
      </c>
      <c r="I8" s="67"/>
      <c r="J8" s="67"/>
      <c r="K8" s="115" t="s">
        <v>600</v>
      </c>
      <c r="L8" s="95">
        <v>1</v>
      </c>
      <c r="M8" s="96">
        <v>7640.677734375</v>
      </c>
      <c r="N8" s="96">
        <v>8838.666015625</v>
      </c>
      <c r="O8" s="78"/>
      <c r="P8" s="97"/>
      <c r="Q8" s="97"/>
      <c r="R8" s="98"/>
      <c r="S8" s="51">
        <v>0</v>
      </c>
      <c r="T8" s="51">
        <v>1</v>
      </c>
      <c r="U8" s="52">
        <v>0</v>
      </c>
      <c r="V8" s="52">
        <v>0.012987</v>
      </c>
      <c r="W8" s="52">
        <v>0.021851</v>
      </c>
      <c r="X8" s="52">
        <v>0.546815</v>
      </c>
      <c r="Y8" s="52">
        <v>0</v>
      </c>
      <c r="Z8" s="52">
        <v>0</v>
      </c>
      <c r="AA8" s="83">
        <v>8</v>
      </c>
      <c r="AB8" s="83"/>
      <c r="AC8" s="99"/>
      <c r="AD8" s="86" t="s">
        <v>379</v>
      </c>
      <c r="AE8" s="86">
        <v>140</v>
      </c>
      <c r="AF8" s="86">
        <v>403</v>
      </c>
      <c r="AG8" s="86">
        <v>8285</v>
      </c>
      <c r="AH8" s="86">
        <v>558</v>
      </c>
      <c r="AI8" s="86"/>
      <c r="AJ8" s="86" t="s">
        <v>418</v>
      </c>
      <c r="AK8" s="86" t="s">
        <v>448</v>
      </c>
      <c r="AL8" s="86"/>
      <c r="AM8" s="86"/>
      <c r="AN8" s="88">
        <v>40260.93971064815</v>
      </c>
      <c r="AO8" s="90" t="s">
        <v>481</v>
      </c>
      <c r="AP8" s="86" t="b">
        <v>0</v>
      </c>
      <c r="AQ8" s="86" t="b">
        <v>0</v>
      </c>
      <c r="AR8" s="86" t="b">
        <v>1</v>
      </c>
      <c r="AS8" s="86"/>
      <c r="AT8" s="86">
        <v>1</v>
      </c>
      <c r="AU8" s="90" t="s">
        <v>511</v>
      </c>
      <c r="AV8" s="86" t="b">
        <v>0</v>
      </c>
      <c r="AW8" s="86" t="s">
        <v>554</v>
      </c>
      <c r="AX8" s="90" t="s">
        <v>560</v>
      </c>
      <c r="AY8" s="86" t="s">
        <v>66</v>
      </c>
      <c r="AZ8" s="86" t="str">
        <f>REPLACE(INDEX(GroupVertices[Group],MATCH(Vertices[[#This Row],[Vertex]],GroupVertices[Vertex],0)),1,1,"")</f>
        <v>1</v>
      </c>
      <c r="BA8" s="51"/>
      <c r="BB8" s="51"/>
      <c r="BC8" s="51"/>
      <c r="BD8" s="51"/>
      <c r="BE8" s="51" t="s">
        <v>257</v>
      </c>
      <c r="BF8" s="51" t="s">
        <v>257</v>
      </c>
      <c r="BG8" s="120" t="s">
        <v>738</v>
      </c>
      <c r="BH8" s="120" t="s">
        <v>738</v>
      </c>
      <c r="BI8" s="120" t="s">
        <v>745</v>
      </c>
      <c r="BJ8" s="120" t="s">
        <v>745</v>
      </c>
      <c r="BK8" s="120">
        <v>0</v>
      </c>
      <c r="BL8" s="123">
        <v>0</v>
      </c>
      <c r="BM8" s="120">
        <v>0</v>
      </c>
      <c r="BN8" s="123">
        <v>0</v>
      </c>
      <c r="BO8" s="120">
        <v>0</v>
      </c>
      <c r="BP8" s="123">
        <v>0</v>
      </c>
      <c r="BQ8" s="120">
        <v>8</v>
      </c>
      <c r="BR8" s="123">
        <v>100</v>
      </c>
      <c r="BS8" s="120">
        <v>8</v>
      </c>
      <c r="BT8" s="2"/>
      <c r="BU8" s="3"/>
      <c r="BV8" s="3"/>
      <c r="BW8" s="3"/>
      <c r="BX8" s="3"/>
    </row>
    <row r="9" spans="1:76" ht="15">
      <c r="A9" s="14" t="s">
        <v>217</v>
      </c>
      <c r="B9" s="15"/>
      <c r="C9" s="15" t="s">
        <v>64</v>
      </c>
      <c r="D9" s="94">
        <v>1000</v>
      </c>
      <c r="E9" s="82"/>
      <c r="F9" s="113" t="s">
        <v>520</v>
      </c>
      <c r="G9" s="15"/>
      <c r="H9" s="16" t="s">
        <v>217</v>
      </c>
      <c r="I9" s="67"/>
      <c r="J9" s="67"/>
      <c r="K9" s="115" t="s">
        <v>601</v>
      </c>
      <c r="L9" s="95">
        <v>1</v>
      </c>
      <c r="M9" s="96">
        <v>460.7444763183594</v>
      </c>
      <c r="N9" s="96">
        <v>6719.50390625</v>
      </c>
      <c r="O9" s="78"/>
      <c r="P9" s="97"/>
      <c r="Q9" s="97"/>
      <c r="R9" s="98"/>
      <c r="S9" s="51">
        <v>0</v>
      </c>
      <c r="T9" s="51">
        <v>1</v>
      </c>
      <c r="U9" s="52">
        <v>0</v>
      </c>
      <c r="V9" s="52">
        <v>0.012987</v>
      </c>
      <c r="W9" s="52">
        <v>0.021851</v>
      </c>
      <c r="X9" s="52">
        <v>0.546815</v>
      </c>
      <c r="Y9" s="52">
        <v>0</v>
      </c>
      <c r="Z9" s="52">
        <v>0</v>
      </c>
      <c r="AA9" s="83">
        <v>9</v>
      </c>
      <c r="AB9" s="83"/>
      <c r="AC9" s="99"/>
      <c r="AD9" s="86" t="s">
        <v>380</v>
      </c>
      <c r="AE9" s="86">
        <v>306</v>
      </c>
      <c r="AF9" s="86">
        <v>10208</v>
      </c>
      <c r="AG9" s="86">
        <v>17521</v>
      </c>
      <c r="AH9" s="86">
        <v>825</v>
      </c>
      <c r="AI9" s="86"/>
      <c r="AJ9" s="86" t="s">
        <v>419</v>
      </c>
      <c r="AK9" s="86" t="s">
        <v>449</v>
      </c>
      <c r="AL9" s="90" t="s">
        <v>468</v>
      </c>
      <c r="AM9" s="86"/>
      <c r="AN9" s="88">
        <v>42139.28716435185</v>
      </c>
      <c r="AO9" s="90" t="s">
        <v>482</v>
      </c>
      <c r="AP9" s="86" t="b">
        <v>1</v>
      </c>
      <c r="AQ9" s="86" t="b">
        <v>0</v>
      </c>
      <c r="AR9" s="86" t="b">
        <v>0</v>
      </c>
      <c r="AS9" s="86"/>
      <c r="AT9" s="86">
        <v>44</v>
      </c>
      <c r="AU9" s="90" t="s">
        <v>512</v>
      </c>
      <c r="AV9" s="86" t="b">
        <v>0</v>
      </c>
      <c r="AW9" s="86" t="s">
        <v>554</v>
      </c>
      <c r="AX9" s="90" t="s">
        <v>561</v>
      </c>
      <c r="AY9" s="86" t="s">
        <v>66</v>
      </c>
      <c r="AZ9" s="86" t="str">
        <f>REPLACE(INDEX(GroupVertices[Group],MATCH(Vertices[[#This Row],[Vertex]],GroupVertices[Vertex],0)),1,1,"")</f>
        <v>1</v>
      </c>
      <c r="BA9" s="51"/>
      <c r="BB9" s="51"/>
      <c r="BC9" s="51"/>
      <c r="BD9" s="51"/>
      <c r="BE9" s="51" t="s">
        <v>257</v>
      </c>
      <c r="BF9" s="51" t="s">
        <v>257</v>
      </c>
      <c r="BG9" s="120" t="s">
        <v>738</v>
      </c>
      <c r="BH9" s="120" t="s">
        <v>738</v>
      </c>
      <c r="BI9" s="120" t="s">
        <v>745</v>
      </c>
      <c r="BJ9" s="120" t="s">
        <v>745</v>
      </c>
      <c r="BK9" s="120">
        <v>0</v>
      </c>
      <c r="BL9" s="123">
        <v>0</v>
      </c>
      <c r="BM9" s="120">
        <v>0</v>
      </c>
      <c r="BN9" s="123">
        <v>0</v>
      </c>
      <c r="BO9" s="120">
        <v>0</v>
      </c>
      <c r="BP9" s="123">
        <v>0</v>
      </c>
      <c r="BQ9" s="120">
        <v>8</v>
      </c>
      <c r="BR9" s="123">
        <v>100</v>
      </c>
      <c r="BS9" s="120">
        <v>8</v>
      </c>
      <c r="BT9" s="2"/>
      <c r="BU9" s="3"/>
      <c r="BV9" s="3"/>
      <c r="BW9" s="3"/>
      <c r="BX9" s="3"/>
    </row>
    <row r="10" spans="1:76" ht="15">
      <c r="A10" s="14" t="s">
        <v>218</v>
      </c>
      <c r="B10" s="15"/>
      <c r="C10" s="15" t="s">
        <v>64</v>
      </c>
      <c r="D10" s="94">
        <v>189.17527187224454</v>
      </c>
      <c r="E10" s="82"/>
      <c r="F10" s="113" t="s">
        <v>521</v>
      </c>
      <c r="G10" s="15"/>
      <c r="H10" s="16" t="s">
        <v>218</v>
      </c>
      <c r="I10" s="67"/>
      <c r="J10" s="67"/>
      <c r="K10" s="115" t="s">
        <v>602</v>
      </c>
      <c r="L10" s="95">
        <v>1</v>
      </c>
      <c r="M10" s="96">
        <v>6792.4326171875</v>
      </c>
      <c r="N10" s="96">
        <v>1600.19970703125</v>
      </c>
      <c r="O10" s="78"/>
      <c r="P10" s="97"/>
      <c r="Q10" s="97"/>
      <c r="R10" s="98"/>
      <c r="S10" s="51">
        <v>0</v>
      </c>
      <c r="T10" s="51">
        <v>1</v>
      </c>
      <c r="U10" s="52">
        <v>0</v>
      </c>
      <c r="V10" s="52">
        <v>0.012987</v>
      </c>
      <c r="W10" s="52">
        <v>0.021851</v>
      </c>
      <c r="X10" s="52">
        <v>0.546815</v>
      </c>
      <c r="Y10" s="52">
        <v>0</v>
      </c>
      <c r="Z10" s="52">
        <v>0</v>
      </c>
      <c r="AA10" s="83">
        <v>10</v>
      </c>
      <c r="AB10" s="83"/>
      <c r="AC10" s="99"/>
      <c r="AD10" s="86" t="s">
        <v>381</v>
      </c>
      <c r="AE10" s="86">
        <v>398</v>
      </c>
      <c r="AF10" s="86">
        <v>332</v>
      </c>
      <c r="AG10" s="86">
        <v>23264</v>
      </c>
      <c r="AH10" s="86">
        <v>210809</v>
      </c>
      <c r="AI10" s="86"/>
      <c r="AJ10" s="86" t="s">
        <v>420</v>
      </c>
      <c r="AK10" s="86" t="s">
        <v>450</v>
      </c>
      <c r="AL10" s="90" t="s">
        <v>469</v>
      </c>
      <c r="AM10" s="86"/>
      <c r="AN10" s="88">
        <v>41768.87553240741</v>
      </c>
      <c r="AO10" s="90" t="s">
        <v>483</v>
      </c>
      <c r="AP10" s="86" t="b">
        <v>1</v>
      </c>
      <c r="AQ10" s="86" t="b">
        <v>0</v>
      </c>
      <c r="AR10" s="86" t="b">
        <v>1</v>
      </c>
      <c r="AS10" s="86"/>
      <c r="AT10" s="86">
        <v>2</v>
      </c>
      <c r="AU10" s="90" t="s">
        <v>512</v>
      </c>
      <c r="AV10" s="86" t="b">
        <v>0</v>
      </c>
      <c r="AW10" s="86" t="s">
        <v>554</v>
      </c>
      <c r="AX10" s="90" t="s">
        <v>562</v>
      </c>
      <c r="AY10" s="86" t="s">
        <v>66</v>
      </c>
      <c r="AZ10" s="86" t="str">
        <f>REPLACE(INDEX(GroupVertices[Group],MATCH(Vertices[[#This Row],[Vertex]],GroupVertices[Vertex],0)),1,1,"")</f>
        <v>1</v>
      </c>
      <c r="BA10" s="51"/>
      <c r="BB10" s="51"/>
      <c r="BC10" s="51"/>
      <c r="BD10" s="51"/>
      <c r="BE10" s="51" t="s">
        <v>257</v>
      </c>
      <c r="BF10" s="51" t="s">
        <v>257</v>
      </c>
      <c r="BG10" s="120" t="s">
        <v>738</v>
      </c>
      <c r="BH10" s="120" t="s">
        <v>738</v>
      </c>
      <c r="BI10" s="120" t="s">
        <v>745</v>
      </c>
      <c r="BJ10" s="120" t="s">
        <v>745</v>
      </c>
      <c r="BK10" s="120">
        <v>0</v>
      </c>
      <c r="BL10" s="123">
        <v>0</v>
      </c>
      <c r="BM10" s="120">
        <v>0</v>
      </c>
      <c r="BN10" s="123">
        <v>0</v>
      </c>
      <c r="BO10" s="120">
        <v>0</v>
      </c>
      <c r="BP10" s="123">
        <v>0</v>
      </c>
      <c r="BQ10" s="120">
        <v>8</v>
      </c>
      <c r="BR10" s="123">
        <v>100</v>
      </c>
      <c r="BS10" s="120">
        <v>8</v>
      </c>
      <c r="BT10" s="2"/>
      <c r="BU10" s="3"/>
      <c r="BV10" s="3"/>
      <c r="BW10" s="3"/>
      <c r="BX10" s="3"/>
    </row>
    <row r="11" spans="1:76" ht="15">
      <c r="A11" s="14" t="s">
        <v>219</v>
      </c>
      <c r="B11" s="15"/>
      <c r="C11" s="15" t="s">
        <v>64</v>
      </c>
      <c r="D11" s="94">
        <v>177.68119917703535</v>
      </c>
      <c r="E11" s="82"/>
      <c r="F11" s="113" t="s">
        <v>522</v>
      </c>
      <c r="G11" s="15"/>
      <c r="H11" s="16" t="s">
        <v>219</v>
      </c>
      <c r="I11" s="67"/>
      <c r="J11" s="67"/>
      <c r="K11" s="115" t="s">
        <v>603</v>
      </c>
      <c r="L11" s="95">
        <v>1</v>
      </c>
      <c r="M11" s="96">
        <v>357.08056640625</v>
      </c>
      <c r="N11" s="96">
        <v>5518.427734375</v>
      </c>
      <c r="O11" s="78"/>
      <c r="P11" s="97"/>
      <c r="Q11" s="97"/>
      <c r="R11" s="98"/>
      <c r="S11" s="51">
        <v>0</v>
      </c>
      <c r="T11" s="51">
        <v>1</v>
      </c>
      <c r="U11" s="52">
        <v>0</v>
      </c>
      <c r="V11" s="52">
        <v>0.012987</v>
      </c>
      <c r="W11" s="52">
        <v>0.021851</v>
      </c>
      <c r="X11" s="52">
        <v>0.546815</v>
      </c>
      <c r="Y11" s="52">
        <v>0</v>
      </c>
      <c r="Z11" s="52">
        <v>0</v>
      </c>
      <c r="AA11" s="83">
        <v>11</v>
      </c>
      <c r="AB11" s="83"/>
      <c r="AC11" s="99"/>
      <c r="AD11" s="86" t="s">
        <v>382</v>
      </c>
      <c r="AE11" s="86">
        <v>61</v>
      </c>
      <c r="AF11" s="86">
        <v>192</v>
      </c>
      <c r="AG11" s="86">
        <v>17228</v>
      </c>
      <c r="AH11" s="86">
        <v>86030</v>
      </c>
      <c r="AI11" s="86"/>
      <c r="AJ11" s="86"/>
      <c r="AK11" s="86" t="s">
        <v>451</v>
      </c>
      <c r="AL11" s="86"/>
      <c r="AM11" s="86"/>
      <c r="AN11" s="88">
        <v>42453.6759375</v>
      </c>
      <c r="AO11" s="90" t="s">
        <v>484</v>
      </c>
      <c r="AP11" s="86" t="b">
        <v>1</v>
      </c>
      <c r="AQ11" s="86" t="b">
        <v>0</v>
      </c>
      <c r="AR11" s="86" t="b">
        <v>0</v>
      </c>
      <c r="AS11" s="86"/>
      <c r="AT11" s="86">
        <v>4</v>
      </c>
      <c r="AU11" s="86"/>
      <c r="AV11" s="86" t="b">
        <v>0</v>
      </c>
      <c r="AW11" s="86" t="s">
        <v>554</v>
      </c>
      <c r="AX11" s="90" t="s">
        <v>563</v>
      </c>
      <c r="AY11" s="86" t="s">
        <v>66</v>
      </c>
      <c r="AZ11" s="86" t="str">
        <f>REPLACE(INDEX(GroupVertices[Group],MATCH(Vertices[[#This Row],[Vertex]],GroupVertices[Vertex],0)),1,1,"")</f>
        <v>1</v>
      </c>
      <c r="BA11" s="51"/>
      <c r="BB11" s="51"/>
      <c r="BC11" s="51"/>
      <c r="BD11" s="51"/>
      <c r="BE11" s="51" t="s">
        <v>257</v>
      </c>
      <c r="BF11" s="51" t="s">
        <v>257</v>
      </c>
      <c r="BG11" s="120" t="s">
        <v>738</v>
      </c>
      <c r="BH11" s="120" t="s">
        <v>738</v>
      </c>
      <c r="BI11" s="120" t="s">
        <v>745</v>
      </c>
      <c r="BJ11" s="120" t="s">
        <v>745</v>
      </c>
      <c r="BK11" s="120">
        <v>0</v>
      </c>
      <c r="BL11" s="123">
        <v>0</v>
      </c>
      <c r="BM11" s="120">
        <v>0</v>
      </c>
      <c r="BN11" s="123">
        <v>0</v>
      </c>
      <c r="BO11" s="120">
        <v>0</v>
      </c>
      <c r="BP11" s="123">
        <v>0</v>
      </c>
      <c r="BQ11" s="120">
        <v>8</v>
      </c>
      <c r="BR11" s="123">
        <v>100</v>
      </c>
      <c r="BS11" s="120">
        <v>8</v>
      </c>
      <c r="BT11" s="2"/>
      <c r="BU11" s="3"/>
      <c r="BV11" s="3"/>
      <c r="BW11" s="3"/>
      <c r="BX11" s="3"/>
    </row>
    <row r="12" spans="1:76" ht="15">
      <c r="A12" s="14" t="s">
        <v>220</v>
      </c>
      <c r="B12" s="15"/>
      <c r="C12" s="15" t="s">
        <v>64</v>
      </c>
      <c r="D12" s="94">
        <v>246.97403742529636</v>
      </c>
      <c r="E12" s="82"/>
      <c r="F12" s="113" t="s">
        <v>523</v>
      </c>
      <c r="G12" s="15"/>
      <c r="H12" s="16" t="s">
        <v>220</v>
      </c>
      <c r="I12" s="67"/>
      <c r="J12" s="67"/>
      <c r="K12" s="115" t="s">
        <v>604</v>
      </c>
      <c r="L12" s="95">
        <v>1</v>
      </c>
      <c r="M12" s="96">
        <v>6544.45166015625</v>
      </c>
      <c r="N12" s="96">
        <v>9499.12109375</v>
      </c>
      <c r="O12" s="78"/>
      <c r="P12" s="97"/>
      <c r="Q12" s="97"/>
      <c r="R12" s="98"/>
      <c r="S12" s="51">
        <v>0</v>
      </c>
      <c r="T12" s="51">
        <v>1</v>
      </c>
      <c r="U12" s="52">
        <v>0</v>
      </c>
      <c r="V12" s="52">
        <v>0.012987</v>
      </c>
      <c r="W12" s="52">
        <v>0.021851</v>
      </c>
      <c r="X12" s="52">
        <v>0.546815</v>
      </c>
      <c r="Y12" s="52">
        <v>0</v>
      </c>
      <c r="Z12" s="52">
        <v>0</v>
      </c>
      <c r="AA12" s="83">
        <v>12</v>
      </c>
      <c r="AB12" s="83"/>
      <c r="AC12" s="99"/>
      <c r="AD12" s="86" t="s">
        <v>383</v>
      </c>
      <c r="AE12" s="86">
        <v>77</v>
      </c>
      <c r="AF12" s="86">
        <v>1036</v>
      </c>
      <c r="AG12" s="86">
        <v>22759</v>
      </c>
      <c r="AH12" s="86">
        <v>22655</v>
      </c>
      <c r="AI12" s="86"/>
      <c r="AJ12" s="86" t="s">
        <v>421</v>
      </c>
      <c r="AK12" s="86"/>
      <c r="AL12" s="86"/>
      <c r="AM12" s="86"/>
      <c r="AN12" s="88">
        <v>43625.5637037037</v>
      </c>
      <c r="AO12" s="90" t="s">
        <v>485</v>
      </c>
      <c r="AP12" s="86" t="b">
        <v>1</v>
      </c>
      <c r="AQ12" s="86" t="b">
        <v>0</v>
      </c>
      <c r="AR12" s="86" t="b">
        <v>0</v>
      </c>
      <c r="AS12" s="86"/>
      <c r="AT12" s="86">
        <v>8</v>
      </c>
      <c r="AU12" s="86"/>
      <c r="AV12" s="86" t="b">
        <v>0</v>
      </c>
      <c r="AW12" s="86" t="s">
        <v>554</v>
      </c>
      <c r="AX12" s="90" t="s">
        <v>564</v>
      </c>
      <c r="AY12" s="86" t="s">
        <v>66</v>
      </c>
      <c r="AZ12" s="86" t="str">
        <f>REPLACE(INDEX(GroupVertices[Group],MATCH(Vertices[[#This Row],[Vertex]],GroupVertices[Vertex],0)),1,1,"")</f>
        <v>1</v>
      </c>
      <c r="BA12" s="51"/>
      <c r="BB12" s="51"/>
      <c r="BC12" s="51"/>
      <c r="BD12" s="51"/>
      <c r="BE12" s="51" t="s">
        <v>257</v>
      </c>
      <c r="BF12" s="51" t="s">
        <v>257</v>
      </c>
      <c r="BG12" s="120" t="s">
        <v>738</v>
      </c>
      <c r="BH12" s="120" t="s">
        <v>738</v>
      </c>
      <c r="BI12" s="120" t="s">
        <v>745</v>
      </c>
      <c r="BJ12" s="120" t="s">
        <v>745</v>
      </c>
      <c r="BK12" s="120">
        <v>0</v>
      </c>
      <c r="BL12" s="123">
        <v>0</v>
      </c>
      <c r="BM12" s="120">
        <v>0</v>
      </c>
      <c r="BN12" s="123">
        <v>0</v>
      </c>
      <c r="BO12" s="120">
        <v>0</v>
      </c>
      <c r="BP12" s="123">
        <v>0</v>
      </c>
      <c r="BQ12" s="120">
        <v>8</v>
      </c>
      <c r="BR12" s="123">
        <v>100</v>
      </c>
      <c r="BS12" s="120">
        <v>8</v>
      </c>
      <c r="BT12" s="2"/>
      <c r="BU12" s="3"/>
      <c r="BV12" s="3"/>
      <c r="BW12" s="3"/>
      <c r="BX12" s="3"/>
    </row>
    <row r="13" spans="1:76" ht="15">
      <c r="A13" s="14" t="s">
        <v>221</v>
      </c>
      <c r="B13" s="15"/>
      <c r="C13" s="15" t="s">
        <v>64</v>
      </c>
      <c r="D13" s="94">
        <v>165.8587244048202</v>
      </c>
      <c r="E13" s="82"/>
      <c r="F13" s="113" t="s">
        <v>524</v>
      </c>
      <c r="G13" s="15"/>
      <c r="H13" s="16" t="s">
        <v>221</v>
      </c>
      <c r="I13" s="67"/>
      <c r="J13" s="67"/>
      <c r="K13" s="115" t="s">
        <v>605</v>
      </c>
      <c r="L13" s="95">
        <v>1</v>
      </c>
      <c r="M13" s="96">
        <v>9774.720703125</v>
      </c>
      <c r="N13" s="96">
        <v>4533.47021484375</v>
      </c>
      <c r="O13" s="78"/>
      <c r="P13" s="97"/>
      <c r="Q13" s="97"/>
      <c r="R13" s="98"/>
      <c r="S13" s="51">
        <v>0</v>
      </c>
      <c r="T13" s="51">
        <v>1</v>
      </c>
      <c r="U13" s="52">
        <v>0</v>
      </c>
      <c r="V13" s="52">
        <v>0.012987</v>
      </c>
      <c r="W13" s="52">
        <v>0.021851</v>
      </c>
      <c r="X13" s="52">
        <v>0.546815</v>
      </c>
      <c r="Y13" s="52">
        <v>0</v>
      </c>
      <c r="Z13" s="52">
        <v>0</v>
      </c>
      <c r="AA13" s="83">
        <v>13</v>
      </c>
      <c r="AB13" s="83"/>
      <c r="AC13" s="99"/>
      <c r="AD13" s="86" t="s">
        <v>384</v>
      </c>
      <c r="AE13" s="86">
        <v>603</v>
      </c>
      <c r="AF13" s="86">
        <v>48</v>
      </c>
      <c r="AG13" s="86">
        <v>1439</v>
      </c>
      <c r="AH13" s="86">
        <v>1356</v>
      </c>
      <c r="AI13" s="86"/>
      <c r="AJ13" s="86"/>
      <c r="AK13" s="86"/>
      <c r="AL13" s="86"/>
      <c r="AM13" s="86"/>
      <c r="AN13" s="88">
        <v>42630.76761574074</v>
      </c>
      <c r="AO13" s="90" t="s">
        <v>486</v>
      </c>
      <c r="AP13" s="86" t="b">
        <v>1</v>
      </c>
      <c r="AQ13" s="86" t="b">
        <v>0</v>
      </c>
      <c r="AR13" s="86" t="b">
        <v>0</v>
      </c>
      <c r="AS13" s="86"/>
      <c r="AT13" s="86">
        <v>0</v>
      </c>
      <c r="AU13" s="86"/>
      <c r="AV13" s="86" t="b">
        <v>0</v>
      </c>
      <c r="AW13" s="86" t="s">
        <v>554</v>
      </c>
      <c r="AX13" s="90" t="s">
        <v>565</v>
      </c>
      <c r="AY13" s="86" t="s">
        <v>66</v>
      </c>
      <c r="AZ13" s="86" t="str">
        <f>REPLACE(INDEX(GroupVertices[Group],MATCH(Vertices[[#This Row],[Vertex]],GroupVertices[Vertex],0)),1,1,"")</f>
        <v>1</v>
      </c>
      <c r="BA13" s="51"/>
      <c r="BB13" s="51"/>
      <c r="BC13" s="51"/>
      <c r="BD13" s="51"/>
      <c r="BE13" s="51" t="s">
        <v>257</v>
      </c>
      <c r="BF13" s="51" t="s">
        <v>257</v>
      </c>
      <c r="BG13" s="120" t="s">
        <v>738</v>
      </c>
      <c r="BH13" s="120" t="s">
        <v>738</v>
      </c>
      <c r="BI13" s="120" t="s">
        <v>745</v>
      </c>
      <c r="BJ13" s="120" t="s">
        <v>745</v>
      </c>
      <c r="BK13" s="120">
        <v>0</v>
      </c>
      <c r="BL13" s="123">
        <v>0</v>
      </c>
      <c r="BM13" s="120">
        <v>0</v>
      </c>
      <c r="BN13" s="123">
        <v>0</v>
      </c>
      <c r="BO13" s="120">
        <v>0</v>
      </c>
      <c r="BP13" s="123">
        <v>0</v>
      </c>
      <c r="BQ13" s="120">
        <v>8</v>
      </c>
      <c r="BR13" s="123">
        <v>100</v>
      </c>
      <c r="BS13" s="120">
        <v>8</v>
      </c>
      <c r="BT13" s="2"/>
      <c r="BU13" s="3"/>
      <c r="BV13" s="3"/>
      <c r="BW13" s="3"/>
      <c r="BX13" s="3"/>
    </row>
    <row r="14" spans="1:76" ht="15">
      <c r="A14" s="14" t="s">
        <v>222</v>
      </c>
      <c r="B14" s="15"/>
      <c r="C14" s="15" t="s">
        <v>64</v>
      </c>
      <c r="D14" s="94">
        <v>163.2315077887724</v>
      </c>
      <c r="E14" s="82"/>
      <c r="F14" s="113" t="s">
        <v>525</v>
      </c>
      <c r="G14" s="15"/>
      <c r="H14" s="16" t="s">
        <v>222</v>
      </c>
      <c r="I14" s="67"/>
      <c r="J14" s="67"/>
      <c r="K14" s="115" t="s">
        <v>606</v>
      </c>
      <c r="L14" s="95">
        <v>1</v>
      </c>
      <c r="M14" s="96">
        <v>3607.919677734375</v>
      </c>
      <c r="N14" s="96">
        <v>570.5211181640625</v>
      </c>
      <c r="O14" s="78"/>
      <c r="P14" s="97"/>
      <c r="Q14" s="97"/>
      <c r="R14" s="98"/>
      <c r="S14" s="51">
        <v>0</v>
      </c>
      <c r="T14" s="51">
        <v>1</v>
      </c>
      <c r="U14" s="52">
        <v>0</v>
      </c>
      <c r="V14" s="52">
        <v>0.012987</v>
      </c>
      <c r="W14" s="52">
        <v>0.021851</v>
      </c>
      <c r="X14" s="52">
        <v>0.546815</v>
      </c>
      <c r="Y14" s="52">
        <v>0</v>
      </c>
      <c r="Z14" s="52">
        <v>0</v>
      </c>
      <c r="AA14" s="83">
        <v>14</v>
      </c>
      <c r="AB14" s="83"/>
      <c r="AC14" s="99"/>
      <c r="AD14" s="86" t="s">
        <v>385</v>
      </c>
      <c r="AE14" s="86">
        <v>9</v>
      </c>
      <c r="AF14" s="86">
        <v>16</v>
      </c>
      <c r="AG14" s="86">
        <v>1273</v>
      </c>
      <c r="AH14" s="86">
        <v>1724</v>
      </c>
      <c r="AI14" s="86"/>
      <c r="AJ14" s="86"/>
      <c r="AK14" s="86"/>
      <c r="AL14" s="86"/>
      <c r="AM14" s="86"/>
      <c r="AN14" s="88">
        <v>43487.295335648145</v>
      </c>
      <c r="AO14" s="90" t="s">
        <v>487</v>
      </c>
      <c r="AP14" s="86" t="b">
        <v>1</v>
      </c>
      <c r="AQ14" s="86" t="b">
        <v>0</v>
      </c>
      <c r="AR14" s="86" t="b">
        <v>0</v>
      </c>
      <c r="AS14" s="86"/>
      <c r="AT14" s="86">
        <v>0</v>
      </c>
      <c r="AU14" s="86"/>
      <c r="AV14" s="86" t="b">
        <v>0</v>
      </c>
      <c r="AW14" s="86" t="s">
        <v>554</v>
      </c>
      <c r="AX14" s="90" t="s">
        <v>566</v>
      </c>
      <c r="AY14" s="86" t="s">
        <v>66</v>
      </c>
      <c r="AZ14" s="86" t="str">
        <f>REPLACE(INDEX(GroupVertices[Group],MATCH(Vertices[[#This Row],[Vertex]],GroupVertices[Vertex],0)),1,1,"")</f>
        <v>1</v>
      </c>
      <c r="BA14" s="51"/>
      <c r="BB14" s="51"/>
      <c r="BC14" s="51"/>
      <c r="BD14" s="51"/>
      <c r="BE14" s="51" t="s">
        <v>257</v>
      </c>
      <c r="BF14" s="51" t="s">
        <v>257</v>
      </c>
      <c r="BG14" s="120" t="s">
        <v>738</v>
      </c>
      <c r="BH14" s="120" t="s">
        <v>738</v>
      </c>
      <c r="BI14" s="120" t="s">
        <v>745</v>
      </c>
      <c r="BJ14" s="120" t="s">
        <v>745</v>
      </c>
      <c r="BK14" s="120">
        <v>0</v>
      </c>
      <c r="BL14" s="123">
        <v>0</v>
      </c>
      <c r="BM14" s="120">
        <v>0</v>
      </c>
      <c r="BN14" s="123">
        <v>0</v>
      </c>
      <c r="BO14" s="120">
        <v>0</v>
      </c>
      <c r="BP14" s="123">
        <v>0</v>
      </c>
      <c r="BQ14" s="120">
        <v>8</v>
      </c>
      <c r="BR14" s="123">
        <v>100</v>
      </c>
      <c r="BS14" s="120">
        <v>8</v>
      </c>
      <c r="BT14" s="2"/>
      <c r="BU14" s="3"/>
      <c r="BV14" s="3"/>
      <c r="BW14" s="3"/>
      <c r="BX14" s="3"/>
    </row>
    <row r="15" spans="1:76" ht="15">
      <c r="A15" s="14" t="s">
        <v>223</v>
      </c>
      <c r="B15" s="15"/>
      <c r="C15" s="15" t="s">
        <v>64</v>
      </c>
      <c r="D15" s="94">
        <v>182.44302929362203</v>
      </c>
      <c r="E15" s="82"/>
      <c r="F15" s="113" t="s">
        <v>526</v>
      </c>
      <c r="G15" s="15"/>
      <c r="H15" s="16" t="s">
        <v>223</v>
      </c>
      <c r="I15" s="67"/>
      <c r="J15" s="67"/>
      <c r="K15" s="115" t="s">
        <v>607</v>
      </c>
      <c r="L15" s="95">
        <v>1</v>
      </c>
      <c r="M15" s="96">
        <v>6291.4931640625</v>
      </c>
      <c r="N15" s="96">
        <v>510.724853515625</v>
      </c>
      <c r="O15" s="78"/>
      <c r="P15" s="97"/>
      <c r="Q15" s="97"/>
      <c r="R15" s="98"/>
      <c r="S15" s="51">
        <v>0</v>
      </c>
      <c r="T15" s="51">
        <v>1</v>
      </c>
      <c r="U15" s="52">
        <v>0</v>
      </c>
      <c r="V15" s="52">
        <v>0.012987</v>
      </c>
      <c r="W15" s="52">
        <v>0.021851</v>
      </c>
      <c r="X15" s="52">
        <v>0.546815</v>
      </c>
      <c r="Y15" s="52">
        <v>0</v>
      </c>
      <c r="Z15" s="52">
        <v>0</v>
      </c>
      <c r="AA15" s="83">
        <v>15</v>
      </c>
      <c r="AB15" s="83"/>
      <c r="AC15" s="99"/>
      <c r="AD15" s="86" t="s">
        <v>386</v>
      </c>
      <c r="AE15" s="86">
        <v>371</v>
      </c>
      <c r="AF15" s="86">
        <v>250</v>
      </c>
      <c r="AG15" s="86">
        <v>9929</v>
      </c>
      <c r="AH15" s="86">
        <v>5305</v>
      </c>
      <c r="AI15" s="86"/>
      <c r="AJ15" s="86" t="s">
        <v>422</v>
      </c>
      <c r="AK15" s="86" t="s">
        <v>452</v>
      </c>
      <c r="AL15" s="90" t="s">
        <v>470</v>
      </c>
      <c r="AM15" s="86"/>
      <c r="AN15" s="88">
        <v>42106.62693287037</v>
      </c>
      <c r="AO15" s="90" t="s">
        <v>488</v>
      </c>
      <c r="AP15" s="86" t="b">
        <v>1</v>
      </c>
      <c r="AQ15" s="86" t="b">
        <v>0</v>
      </c>
      <c r="AR15" s="86" t="b">
        <v>0</v>
      </c>
      <c r="AS15" s="86"/>
      <c r="AT15" s="86">
        <v>0</v>
      </c>
      <c r="AU15" s="90" t="s">
        <v>512</v>
      </c>
      <c r="AV15" s="86" t="b">
        <v>0</v>
      </c>
      <c r="AW15" s="86" t="s">
        <v>554</v>
      </c>
      <c r="AX15" s="90" t="s">
        <v>567</v>
      </c>
      <c r="AY15" s="86" t="s">
        <v>66</v>
      </c>
      <c r="AZ15" s="86" t="str">
        <f>REPLACE(INDEX(GroupVertices[Group],MATCH(Vertices[[#This Row],[Vertex]],GroupVertices[Vertex],0)),1,1,"")</f>
        <v>1</v>
      </c>
      <c r="BA15" s="51"/>
      <c r="BB15" s="51"/>
      <c r="BC15" s="51"/>
      <c r="BD15" s="51"/>
      <c r="BE15" s="51" t="s">
        <v>257</v>
      </c>
      <c r="BF15" s="51" t="s">
        <v>257</v>
      </c>
      <c r="BG15" s="120" t="s">
        <v>738</v>
      </c>
      <c r="BH15" s="120" t="s">
        <v>738</v>
      </c>
      <c r="BI15" s="120" t="s">
        <v>745</v>
      </c>
      <c r="BJ15" s="120" t="s">
        <v>745</v>
      </c>
      <c r="BK15" s="120">
        <v>0</v>
      </c>
      <c r="BL15" s="123">
        <v>0</v>
      </c>
      <c r="BM15" s="120">
        <v>0</v>
      </c>
      <c r="BN15" s="123">
        <v>0</v>
      </c>
      <c r="BO15" s="120">
        <v>0</v>
      </c>
      <c r="BP15" s="123">
        <v>0</v>
      </c>
      <c r="BQ15" s="120">
        <v>8</v>
      </c>
      <c r="BR15" s="123">
        <v>100</v>
      </c>
      <c r="BS15" s="120">
        <v>8</v>
      </c>
      <c r="BT15" s="2"/>
      <c r="BU15" s="3"/>
      <c r="BV15" s="3"/>
      <c r="BW15" s="3"/>
      <c r="BX15" s="3"/>
    </row>
    <row r="16" spans="1:76" ht="15">
      <c r="A16" s="14" t="s">
        <v>224</v>
      </c>
      <c r="B16" s="15"/>
      <c r="C16" s="15" t="s">
        <v>64</v>
      </c>
      <c r="D16" s="94">
        <v>172.0162633486823</v>
      </c>
      <c r="E16" s="82"/>
      <c r="F16" s="113" t="s">
        <v>527</v>
      </c>
      <c r="G16" s="15"/>
      <c r="H16" s="16" t="s">
        <v>224</v>
      </c>
      <c r="I16" s="67"/>
      <c r="J16" s="67"/>
      <c r="K16" s="115" t="s">
        <v>608</v>
      </c>
      <c r="L16" s="95">
        <v>1</v>
      </c>
      <c r="M16" s="96">
        <v>9540.025390625</v>
      </c>
      <c r="N16" s="96">
        <v>3330.844482421875</v>
      </c>
      <c r="O16" s="78"/>
      <c r="P16" s="97"/>
      <c r="Q16" s="97"/>
      <c r="R16" s="98"/>
      <c r="S16" s="51">
        <v>0</v>
      </c>
      <c r="T16" s="51">
        <v>1</v>
      </c>
      <c r="U16" s="52">
        <v>0</v>
      </c>
      <c r="V16" s="52">
        <v>0.012987</v>
      </c>
      <c r="W16" s="52">
        <v>0.021851</v>
      </c>
      <c r="X16" s="52">
        <v>0.546815</v>
      </c>
      <c r="Y16" s="52">
        <v>0</v>
      </c>
      <c r="Z16" s="52">
        <v>0</v>
      </c>
      <c r="AA16" s="83">
        <v>16</v>
      </c>
      <c r="AB16" s="83"/>
      <c r="AC16" s="99"/>
      <c r="AD16" s="86" t="s">
        <v>387</v>
      </c>
      <c r="AE16" s="86">
        <v>1409</v>
      </c>
      <c r="AF16" s="86">
        <v>123</v>
      </c>
      <c r="AG16" s="86">
        <v>2025</v>
      </c>
      <c r="AH16" s="86">
        <v>2004</v>
      </c>
      <c r="AI16" s="86"/>
      <c r="AJ16" s="86"/>
      <c r="AK16" s="86"/>
      <c r="AL16" s="86"/>
      <c r="AM16" s="86"/>
      <c r="AN16" s="88">
        <v>42539.77318287037</v>
      </c>
      <c r="AO16" s="86"/>
      <c r="AP16" s="86" t="b">
        <v>1</v>
      </c>
      <c r="AQ16" s="86" t="b">
        <v>0</v>
      </c>
      <c r="AR16" s="86" t="b">
        <v>0</v>
      </c>
      <c r="AS16" s="86"/>
      <c r="AT16" s="86">
        <v>0</v>
      </c>
      <c r="AU16" s="86"/>
      <c r="AV16" s="86" t="b">
        <v>0</v>
      </c>
      <c r="AW16" s="86" t="s">
        <v>554</v>
      </c>
      <c r="AX16" s="90" t="s">
        <v>568</v>
      </c>
      <c r="AY16" s="86" t="s">
        <v>66</v>
      </c>
      <c r="AZ16" s="86" t="str">
        <f>REPLACE(INDEX(GroupVertices[Group],MATCH(Vertices[[#This Row],[Vertex]],GroupVertices[Vertex],0)),1,1,"")</f>
        <v>1</v>
      </c>
      <c r="BA16" s="51"/>
      <c r="BB16" s="51"/>
      <c r="BC16" s="51"/>
      <c r="BD16" s="51"/>
      <c r="BE16" s="51" t="s">
        <v>257</v>
      </c>
      <c r="BF16" s="51" t="s">
        <v>257</v>
      </c>
      <c r="BG16" s="120" t="s">
        <v>738</v>
      </c>
      <c r="BH16" s="120" t="s">
        <v>738</v>
      </c>
      <c r="BI16" s="120" t="s">
        <v>745</v>
      </c>
      <c r="BJ16" s="120" t="s">
        <v>745</v>
      </c>
      <c r="BK16" s="120">
        <v>0</v>
      </c>
      <c r="BL16" s="123">
        <v>0</v>
      </c>
      <c r="BM16" s="120">
        <v>0</v>
      </c>
      <c r="BN16" s="123">
        <v>0</v>
      </c>
      <c r="BO16" s="120">
        <v>0</v>
      </c>
      <c r="BP16" s="123">
        <v>0</v>
      </c>
      <c r="BQ16" s="120">
        <v>8</v>
      </c>
      <c r="BR16" s="123">
        <v>100</v>
      </c>
      <c r="BS16" s="120">
        <v>8</v>
      </c>
      <c r="BT16" s="2"/>
      <c r="BU16" s="3"/>
      <c r="BV16" s="3"/>
      <c r="BW16" s="3"/>
      <c r="BX16" s="3"/>
    </row>
    <row r="17" spans="1:76" ht="15">
      <c r="A17" s="14" t="s">
        <v>225</v>
      </c>
      <c r="B17" s="15"/>
      <c r="C17" s="15" t="s">
        <v>64</v>
      </c>
      <c r="D17" s="94">
        <v>170.6205545214069</v>
      </c>
      <c r="E17" s="82"/>
      <c r="F17" s="113" t="s">
        <v>528</v>
      </c>
      <c r="G17" s="15"/>
      <c r="H17" s="16" t="s">
        <v>225</v>
      </c>
      <c r="I17" s="67"/>
      <c r="J17" s="67"/>
      <c r="K17" s="115" t="s">
        <v>609</v>
      </c>
      <c r="L17" s="95">
        <v>1</v>
      </c>
      <c r="M17" s="96">
        <v>5230.14794921875</v>
      </c>
      <c r="N17" s="96">
        <v>9589.3349609375</v>
      </c>
      <c r="O17" s="78"/>
      <c r="P17" s="97"/>
      <c r="Q17" s="97"/>
      <c r="R17" s="98"/>
      <c r="S17" s="51">
        <v>0</v>
      </c>
      <c r="T17" s="51">
        <v>1</v>
      </c>
      <c r="U17" s="52">
        <v>0</v>
      </c>
      <c r="V17" s="52">
        <v>0.012987</v>
      </c>
      <c r="W17" s="52">
        <v>0.021851</v>
      </c>
      <c r="X17" s="52">
        <v>0.546815</v>
      </c>
      <c r="Y17" s="52">
        <v>0</v>
      </c>
      <c r="Z17" s="52">
        <v>0</v>
      </c>
      <c r="AA17" s="83">
        <v>17</v>
      </c>
      <c r="AB17" s="83"/>
      <c r="AC17" s="99"/>
      <c r="AD17" s="86" t="s">
        <v>388</v>
      </c>
      <c r="AE17" s="86">
        <v>1085</v>
      </c>
      <c r="AF17" s="86">
        <v>106</v>
      </c>
      <c r="AG17" s="86">
        <v>20551</v>
      </c>
      <c r="AH17" s="86">
        <v>12739</v>
      </c>
      <c r="AI17" s="86"/>
      <c r="AJ17" s="86" t="s">
        <v>423</v>
      </c>
      <c r="AK17" s="86"/>
      <c r="AL17" s="86"/>
      <c r="AM17" s="86"/>
      <c r="AN17" s="88">
        <v>41747.747152777774</v>
      </c>
      <c r="AO17" s="90" t="s">
        <v>489</v>
      </c>
      <c r="AP17" s="86" t="b">
        <v>1</v>
      </c>
      <c r="AQ17" s="86" t="b">
        <v>0</v>
      </c>
      <c r="AR17" s="86" t="b">
        <v>1</v>
      </c>
      <c r="AS17" s="86"/>
      <c r="AT17" s="86">
        <v>2</v>
      </c>
      <c r="AU17" s="90" t="s">
        <v>512</v>
      </c>
      <c r="AV17" s="86" t="b">
        <v>0</v>
      </c>
      <c r="AW17" s="86" t="s">
        <v>554</v>
      </c>
      <c r="AX17" s="90" t="s">
        <v>569</v>
      </c>
      <c r="AY17" s="86" t="s">
        <v>66</v>
      </c>
      <c r="AZ17" s="86" t="str">
        <f>REPLACE(INDEX(GroupVertices[Group],MATCH(Vertices[[#This Row],[Vertex]],GroupVertices[Vertex],0)),1,1,"")</f>
        <v>1</v>
      </c>
      <c r="BA17" s="51"/>
      <c r="BB17" s="51"/>
      <c r="BC17" s="51"/>
      <c r="BD17" s="51"/>
      <c r="BE17" s="51" t="s">
        <v>257</v>
      </c>
      <c r="BF17" s="51" t="s">
        <v>257</v>
      </c>
      <c r="BG17" s="120" t="s">
        <v>738</v>
      </c>
      <c r="BH17" s="120" t="s">
        <v>738</v>
      </c>
      <c r="BI17" s="120" t="s">
        <v>745</v>
      </c>
      <c r="BJ17" s="120" t="s">
        <v>745</v>
      </c>
      <c r="BK17" s="120">
        <v>0</v>
      </c>
      <c r="BL17" s="123">
        <v>0</v>
      </c>
      <c r="BM17" s="120">
        <v>0</v>
      </c>
      <c r="BN17" s="123">
        <v>0</v>
      </c>
      <c r="BO17" s="120">
        <v>0</v>
      </c>
      <c r="BP17" s="123">
        <v>0</v>
      </c>
      <c r="BQ17" s="120">
        <v>8</v>
      </c>
      <c r="BR17" s="123">
        <v>100</v>
      </c>
      <c r="BS17" s="120">
        <v>8</v>
      </c>
      <c r="BT17" s="2"/>
      <c r="BU17" s="3"/>
      <c r="BV17" s="3"/>
      <c r="BW17" s="3"/>
      <c r="BX17" s="3"/>
    </row>
    <row r="18" spans="1:76" ht="15">
      <c r="A18" s="14" t="s">
        <v>226</v>
      </c>
      <c r="B18" s="15"/>
      <c r="C18" s="15" t="s">
        <v>64</v>
      </c>
      <c r="D18" s="94">
        <v>162</v>
      </c>
      <c r="E18" s="82"/>
      <c r="F18" s="113" t="s">
        <v>529</v>
      </c>
      <c r="G18" s="15"/>
      <c r="H18" s="16" t="s">
        <v>226</v>
      </c>
      <c r="I18" s="67"/>
      <c r="J18" s="67"/>
      <c r="K18" s="115" t="s">
        <v>610</v>
      </c>
      <c r="L18" s="95">
        <v>1</v>
      </c>
      <c r="M18" s="96">
        <v>6091.96630859375</v>
      </c>
      <c r="N18" s="96">
        <v>2952.117431640625</v>
      </c>
      <c r="O18" s="78"/>
      <c r="P18" s="97"/>
      <c r="Q18" s="97"/>
      <c r="R18" s="98"/>
      <c r="S18" s="51">
        <v>0</v>
      </c>
      <c r="T18" s="51">
        <v>1</v>
      </c>
      <c r="U18" s="52">
        <v>0</v>
      </c>
      <c r="V18" s="52">
        <v>0.012987</v>
      </c>
      <c r="W18" s="52">
        <v>0.021851</v>
      </c>
      <c r="X18" s="52">
        <v>0.546815</v>
      </c>
      <c r="Y18" s="52">
        <v>0</v>
      </c>
      <c r="Z18" s="52">
        <v>0</v>
      </c>
      <c r="AA18" s="83">
        <v>18</v>
      </c>
      <c r="AB18" s="83"/>
      <c r="AC18" s="99"/>
      <c r="AD18" s="86" t="s">
        <v>389</v>
      </c>
      <c r="AE18" s="86">
        <v>73</v>
      </c>
      <c r="AF18" s="86">
        <v>1</v>
      </c>
      <c r="AG18" s="86">
        <v>122</v>
      </c>
      <c r="AH18" s="86">
        <v>6</v>
      </c>
      <c r="AI18" s="86"/>
      <c r="AJ18" s="86"/>
      <c r="AK18" s="86"/>
      <c r="AL18" s="86"/>
      <c r="AM18" s="86"/>
      <c r="AN18" s="88">
        <v>43311.386979166666</v>
      </c>
      <c r="AO18" s="86"/>
      <c r="AP18" s="86" t="b">
        <v>1</v>
      </c>
      <c r="AQ18" s="86" t="b">
        <v>0</v>
      </c>
      <c r="AR18" s="86" t="b">
        <v>0</v>
      </c>
      <c r="AS18" s="86"/>
      <c r="AT18" s="86">
        <v>0</v>
      </c>
      <c r="AU18" s="86"/>
      <c r="AV18" s="86" t="b">
        <v>0</v>
      </c>
      <c r="AW18" s="86" t="s">
        <v>554</v>
      </c>
      <c r="AX18" s="90" t="s">
        <v>570</v>
      </c>
      <c r="AY18" s="86" t="s">
        <v>66</v>
      </c>
      <c r="AZ18" s="86" t="str">
        <f>REPLACE(INDEX(GroupVertices[Group],MATCH(Vertices[[#This Row],[Vertex]],GroupVertices[Vertex],0)),1,1,"")</f>
        <v>1</v>
      </c>
      <c r="BA18" s="51"/>
      <c r="BB18" s="51"/>
      <c r="BC18" s="51"/>
      <c r="BD18" s="51"/>
      <c r="BE18" s="51" t="s">
        <v>257</v>
      </c>
      <c r="BF18" s="51" t="s">
        <v>257</v>
      </c>
      <c r="BG18" s="120" t="s">
        <v>738</v>
      </c>
      <c r="BH18" s="120" t="s">
        <v>738</v>
      </c>
      <c r="BI18" s="120" t="s">
        <v>745</v>
      </c>
      <c r="BJ18" s="120" t="s">
        <v>745</v>
      </c>
      <c r="BK18" s="120">
        <v>0</v>
      </c>
      <c r="BL18" s="123">
        <v>0</v>
      </c>
      <c r="BM18" s="120">
        <v>0</v>
      </c>
      <c r="BN18" s="123">
        <v>0</v>
      </c>
      <c r="BO18" s="120">
        <v>0</v>
      </c>
      <c r="BP18" s="123">
        <v>0</v>
      </c>
      <c r="BQ18" s="120">
        <v>8</v>
      </c>
      <c r="BR18" s="123">
        <v>100</v>
      </c>
      <c r="BS18" s="120">
        <v>8</v>
      </c>
      <c r="BT18" s="2"/>
      <c r="BU18" s="3"/>
      <c r="BV18" s="3"/>
      <c r="BW18" s="3"/>
      <c r="BX18" s="3"/>
    </row>
    <row r="19" spans="1:76" ht="15">
      <c r="A19" s="14" t="s">
        <v>227</v>
      </c>
      <c r="B19" s="15"/>
      <c r="C19" s="15" t="s">
        <v>64</v>
      </c>
      <c r="D19" s="94">
        <v>549.2681493092975</v>
      </c>
      <c r="E19" s="82"/>
      <c r="F19" s="113" t="s">
        <v>530</v>
      </c>
      <c r="G19" s="15"/>
      <c r="H19" s="16" t="s">
        <v>227</v>
      </c>
      <c r="I19" s="67"/>
      <c r="J19" s="67"/>
      <c r="K19" s="115" t="s">
        <v>611</v>
      </c>
      <c r="L19" s="95">
        <v>1</v>
      </c>
      <c r="M19" s="96">
        <v>4245.80517578125</v>
      </c>
      <c r="N19" s="96">
        <v>8079.67431640625</v>
      </c>
      <c r="O19" s="78"/>
      <c r="P19" s="97"/>
      <c r="Q19" s="97"/>
      <c r="R19" s="98"/>
      <c r="S19" s="51">
        <v>0</v>
      </c>
      <c r="T19" s="51">
        <v>1</v>
      </c>
      <c r="U19" s="52">
        <v>0</v>
      </c>
      <c r="V19" s="52">
        <v>0.012987</v>
      </c>
      <c r="W19" s="52">
        <v>0.021851</v>
      </c>
      <c r="X19" s="52">
        <v>0.546815</v>
      </c>
      <c r="Y19" s="52">
        <v>0</v>
      </c>
      <c r="Z19" s="52">
        <v>0</v>
      </c>
      <c r="AA19" s="83">
        <v>19</v>
      </c>
      <c r="AB19" s="83"/>
      <c r="AC19" s="99"/>
      <c r="AD19" s="86" t="s">
        <v>390</v>
      </c>
      <c r="AE19" s="86">
        <v>381</v>
      </c>
      <c r="AF19" s="86">
        <v>4718</v>
      </c>
      <c r="AG19" s="86">
        <v>8487</v>
      </c>
      <c r="AH19" s="86">
        <v>173</v>
      </c>
      <c r="AI19" s="86"/>
      <c r="AJ19" s="86" t="s">
        <v>424</v>
      </c>
      <c r="AK19" s="86"/>
      <c r="AL19" s="86"/>
      <c r="AM19" s="86"/>
      <c r="AN19" s="88">
        <v>40694.47888888889</v>
      </c>
      <c r="AO19" s="90" t="s">
        <v>490</v>
      </c>
      <c r="AP19" s="86" t="b">
        <v>0</v>
      </c>
      <c r="AQ19" s="86" t="b">
        <v>0</v>
      </c>
      <c r="AR19" s="86" t="b">
        <v>0</v>
      </c>
      <c r="AS19" s="86"/>
      <c r="AT19" s="86">
        <v>6</v>
      </c>
      <c r="AU19" s="90" t="s">
        <v>512</v>
      </c>
      <c r="AV19" s="86" t="b">
        <v>0</v>
      </c>
      <c r="AW19" s="86" t="s">
        <v>554</v>
      </c>
      <c r="AX19" s="90" t="s">
        <v>571</v>
      </c>
      <c r="AY19" s="86" t="s">
        <v>66</v>
      </c>
      <c r="AZ19" s="86" t="str">
        <f>REPLACE(INDEX(GroupVertices[Group],MATCH(Vertices[[#This Row],[Vertex]],GroupVertices[Vertex],0)),1,1,"")</f>
        <v>1</v>
      </c>
      <c r="BA19" s="51"/>
      <c r="BB19" s="51"/>
      <c r="BC19" s="51"/>
      <c r="BD19" s="51"/>
      <c r="BE19" s="51" t="s">
        <v>257</v>
      </c>
      <c r="BF19" s="51" t="s">
        <v>257</v>
      </c>
      <c r="BG19" s="120" t="s">
        <v>738</v>
      </c>
      <c r="BH19" s="120" t="s">
        <v>738</v>
      </c>
      <c r="BI19" s="120" t="s">
        <v>745</v>
      </c>
      <c r="BJ19" s="120" t="s">
        <v>745</v>
      </c>
      <c r="BK19" s="120">
        <v>0</v>
      </c>
      <c r="BL19" s="123">
        <v>0</v>
      </c>
      <c r="BM19" s="120">
        <v>0</v>
      </c>
      <c r="BN19" s="123">
        <v>0</v>
      </c>
      <c r="BO19" s="120">
        <v>0</v>
      </c>
      <c r="BP19" s="123">
        <v>0</v>
      </c>
      <c r="BQ19" s="120">
        <v>8</v>
      </c>
      <c r="BR19" s="123">
        <v>100</v>
      </c>
      <c r="BS19" s="120">
        <v>8</v>
      </c>
      <c r="BT19" s="2"/>
      <c r="BU19" s="3"/>
      <c r="BV19" s="3"/>
      <c r="BW19" s="3"/>
      <c r="BX19" s="3"/>
    </row>
    <row r="20" spans="1:76" ht="15">
      <c r="A20" s="14" t="s">
        <v>228</v>
      </c>
      <c r="B20" s="15"/>
      <c r="C20" s="15" t="s">
        <v>64</v>
      </c>
      <c r="D20" s="94">
        <v>561.5832271970216</v>
      </c>
      <c r="E20" s="82"/>
      <c r="F20" s="113" t="s">
        <v>531</v>
      </c>
      <c r="G20" s="15"/>
      <c r="H20" s="16" t="s">
        <v>228</v>
      </c>
      <c r="I20" s="67"/>
      <c r="J20" s="67"/>
      <c r="K20" s="115" t="s">
        <v>612</v>
      </c>
      <c r="L20" s="95">
        <v>1</v>
      </c>
      <c r="M20" s="96">
        <v>7811.64306640625</v>
      </c>
      <c r="N20" s="96">
        <v>6925.5283203125</v>
      </c>
      <c r="O20" s="78"/>
      <c r="P20" s="97"/>
      <c r="Q20" s="97"/>
      <c r="R20" s="98"/>
      <c r="S20" s="51">
        <v>0</v>
      </c>
      <c r="T20" s="51">
        <v>1</v>
      </c>
      <c r="U20" s="52">
        <v>0</v>
      </c>
      <c r="V20" s="52">
        <v>0.012987</v>
      </c>
      <c r="W20" s="52">
        <v>0.021851</v>
      </c>
      <c r="X20" s="52">
        <v>0.546815</v>
      </c>
      <c r="Y20" s="52">
        <v>0</v>
      </c>
      <c r="Z20" s="52">
        <v>0</v>
      </c>
      <c r="AA20" s="83">
        <v>20</v>
      </c>
      <c r="AB20" s="83"/>
      <c r="AC20" s="99"/>
      <c r="AD20" s="86" t="s">
        <v>391</v>
      </c>
      <c r="AE20" s="86">
        <v>733</v>
      </c>
      <c r="AF20" s="86">
        <v>4868</v>
      </c>
      <c r="AG20" s="86">
        <v>35700</v>
      </c>
      <c r="AH20" s="86">
        <v>526</v>
      </c>
      <c r="AI20" s="86"/>
      <c r="AJ20" s="86" t="s">
        <v>425</v>
      </c>
      <c r="AK20" s="86"/>
      <c r="AL20" s="86"/>
      <c r="AM20" s="86"/>
      <c r="AN20" s="88">
        <v>40483.427939814814</v>
      </c>
      <c r="AO20" s="90" t="s">
        <v>491</v>
      </c>
      <c r="AP20" s="86" t="b">
        <v>0</v>
      </c>
      <c r="AQ20" s="86" t="b">
        <v>0</v>
      </c>
      <c r="AR20" s="86" t="b">
        <v>0</v>
      </c>
      <c r="AS20" s="86"/>
      <c r="AT20" s="86">
        <v>27</v>
      </c>
      <c r="AU20" s="90" t="s">
        <v>513</v>
      </c>
      <c r="AV20" s="86" t="b">
        <v>0</v>
      </c>
      <c r="AW20" s="86" t="s">
        <v>554</v>
      </c>
      <c r="AX20" s="90" t="s">
        <v>572</v>
      </c>
      <c r="AY20" s="86" t="s">
        <v>66</v>
      </c>
      <c r="AZ20" s="86" t="str">
        <f>REPLACE(INDEX(GroupVertices[Group],MATCH(Vertices[[#This Row],[Vertex]],GroupVertices[Vertex],0)),1,1,"")</f>
        <v>1</v>
      </c>
      <c r="BA20" s="51"/>
      <c r="BB20" s="51"/>
      <c r="BC20" s="51"/>
      <c r="BD20" s="51"/>
      <c r="BE20" s="51" t="s">
        <v>257</v>
      </c>
      <c r="BF20" s="51" t="s">
        <v>257</v>
      </c>
      <c r="BG20" s="120" t="s">
        <v>738</v>
      </c>
      <c r="BH20" s="120" t="s">
        <v>738</v>
      </c>
      <c r="BI20" s="120" t="s">
        <v>745</v>
      </c>
      <c r="BJ20" s="120" t="s">
        <v>745</v>
      </c>
      <c r="BK20" s="120">
        <v>0</v>
      </c>
      <c r="BL20" s="123">
        <v>0</v>
      </c>
      <c r="BM20" s="120">
        <v>0</v>
      </c>
      <c r="BN20" s="123">
        <v>0</v>
      </c>
      <c r="BO20" s="120">
        <v>0</v>
      </c>
      <c r="BP20" s="123">
        <v>0</v>
      </c>
      <c r="BQ20" s="120">
        <v>8</v>
      </c>
      <c r="BR20" s="123">
        <v>100</v>
      </c>
      <c r="BS20" s="120">
        <v>8</v>
      </c>
      <c r="BT20" s="2"/>
      <c r="BU20" s="3"/>
      <c r="BV20" s="3"/>
      <c r="BW20" s="3"/>
      <c r="BX20" s="3"/>
    </row>
    <row r="21" spans="1:76" ht="15">
      <c r="A21" s="14" t="s">
        <v>229</v>
      </c>
      <c r="B21" s="15"/>
      <c r="C21" s="15" t="s">
        <v>64</v>
      </c>
      <c r="D21" s="94">
        <v>196.728519643382</v>
      </c>
      <c r="E21" s="82"/>
      <c r="F21" s="113" t="s">
        <v>532</v>
      </c>
      <c r="G21" s="15"/>
      <c r="H21" s="16" t="s">
        <v>229</v>
      </c>
      <c r="I21" s="67"/>
      <c r="J21" s="67"/>
      <c r="K21" s="115" t="s">
        <v>613</v>
      </c>
      <c r="L21" s="95">
        <v>1</v>
      </c>
      <c r="M21" s="96">
        <v>1457.0677490234375</v>
      </c>
      <c r="N21" s="96">
        <v>3923.40771484375</v>
      </c>
      <c r="O21" s="78"/>
      <c r="P21" s="97"/>
      <c r="Q21" s="97"/>
      <c r="R21" s="98"/>
      <c r="S21" s="51">
        <v>0</v>
      </c>
      <c r="T21" s="51">
        <v>1</v>
      </c>
      <c r="U21" s="52">
        <v>0</v>
      </c>
      <c r="V21" s="52">
        <v>0.012987</v>
      </c>
      <c r="W21" s="52">
        <v>0.021851</v>
      </c>
      <c r="X21" s="52">
        <v>0.546815</v>
      </c>
      <c r="Y21" s="52">
        <v>0</v>
      </c>
      <c r="Z21" s="52">
        <v>0</v>
      </c>
      <c r="AA21" s="83">
        <v>21</v>
      </c>
      <c r="AB21" s="83"/>
      <c r="AC21" s="99"/>
      <c r="AD21" s="86" t="s">
        <v>392</v>
      </c>
      <c r="AE21" s="86">
        <v>1214</v>
      </c>
      <c r="AF21" s="86">
        <v>424</v>
      </c>
      <c r="AG21" s="86">
        <v>3789</v>
      </c>
      <c r="AH21" s="86">
        <v>11272</v>
      </c>
      <c r="AI21" s="86"/>
      <c r="AJ21" s="86" t="s">
        <v>426</v>
      </c>
      <c r="AK21" s="86" t="s">
        <v>453</v>
      </c>
      <c r="AL21" s="86"/>
      <c r="AM21" s="86"/>
      <c r="AN21" s="88">
        <v>43400.09868055556</v>
      </c>
      <c r="AO21" s="90" t="s">
        <v>492</v>
      </c>
      <c r="AP21" s="86" t="b">
        <v>1</v>
      </c>
      <c r="AQ21" s="86" t="b">
        <v>0</v>
      </c>
      <c r="AR21" s="86" t="b">
        <v>0</v>
      </c>
      <c r="AS21" s="86"/>
      <c r="AT21" s="86">
        <v>0</v>
      </c>
      <c r="AU21" s="86"/>
      <c r="AV21" s="86" t="b">
        <v>0</v>
      </c>
      <c r="AW21" s="86" t="s">
        <v>554</v>
      </c>
      <c r="AX21" s="90" t="s">
        <v>573</v>
      </c>
      <c r="AY21" s="86" t="s">
        <v>66</v>
      </c>
      <c r="AZ21" s="86" t="str">
        <f>REPLACE(INDEX(GroupVertices[Group],MATCH(Vertices[[#This Row],[Vertex]],GroupVertices[Vertex],0)),1,1,"")</f>
        <v>1</v>
      </c>
      <c r="BA21" s="51"/>
      <c r="BB21" s="51"/>
      <c r="BC21" s="51"/>
      <c r="BD21" s="51"/>
      <c r="BE21" s="51" t="s">
        <v>257</v>
      </c>
      <c r="BF21" s="51" t="s">
        <v>257</v>
      </c>
      <c r="BG21" s="120" t="s">
        <v>738</v>
      </c>
      <c r="BH21" s="120" t="s">
        <v>738</v>
      </c>
      <c r="BI21" s="120" t="s">
        <v>745</v>
      </c>
      <c r="BJ21" s="120" t="s">
        <v>745</v>
      </c>
      <c r="BK21" s="120">
        <v>0</v>
      </c>
      <c r="BL21" s="123">
        <v>0</v>
      </c>
      <c r="BM21" s="120">
        <v>0</v>
      </c>
      <c r="BN21" s="123">
        <v>0</v>
      </c>
      <c r="BO21" s="120">
        <v>0</v>
      </c>
      <c r="BP21" s="123">
        <v>0</v>
      </c>
      <c r="BQ21" s="120">
        <v>8</v>
      </c>
      <c r="BR21" s="123">
        <v>100</v>
      </c>
      <c r="BS21" s="120">
        <v>8</v>
      </c>
      <c r="BT21" s="2"/>
      <c r="BU21" s="3"/>
      <c r="BV21" s="3"/>
      <c r="BW21" s="3"/>
      <c r="BX21" s="3"/>
    </row>
    <row r="22" spans="1:76" ht="15">
      <c r="A22" s="14" t="s">
        <v>230</v>
      </c>
      <c r="B22" s="15"/>
      <c r="C22" s="15" t="s">
        <v>64</v>
      </c>
      <c r="D22" s="94">
        <v>164.5451160967963</v>
      </c>
      <c r="E22" s="82"/>
      <c r="F22" s="113" t="s">
        <v>533</v>
      </c>
      <c r="G22" s="15"/>
      <c r="H22" s="16" t="s">
        <v>230</v>
      </c>
      <c r="I22" s="67"/>
      <c r="J22" s="67"/>
      <c r="K22" s="115" t="s">
        <v>614</v>
      </c>
      <c r="L22" s="95">
        <v>1</v>
      </c>
      <c r="M22" s="96">
        <v>1155.44287109375</v>
      </c>
      <c r="N22" s="96">
        <v>7903.85693359375</v>
      </c>
      <c r="O22" s="78"/>
      <c r="P22" s="97"/>
      <c r="Q22" s="97"/>
      <c r="R22" s="98"/>
      <c r="S22" s="51">
        <v>0</v>
      </c>
      <c r="T22" s="51">
        <v>1</v>
      </c>
      <c r="U22" s="52">
        <v>0</v>
      </c>
      <c r="V22" s="52">
        <v>0.012987</v>
      </c>
      <c r="W22" s="52">
        <v>0.021851</v>
      </c>
      <c r="X22" s="52">
        <v>0.546815</v>
      </c>
      <c r="Y22" s="52">
        <v>0</v>
      </c>
      <c r="Z22" s="52">
        <v>0</v>
      </c>
      <c r="AA22" s="83">
        <v>22</v>
      </c>
      <c r="AB22" s="83"/>
      <c r="AC22" s="99"/>
      <c r="AD22" s="86" t="s">
        <v>393</v>
      </c>
      <c r="AE22" s="86">
        <v>46</v>
      </c>
      <c r="AF22" s="86">
        <v>32</v>
      </c>
      <c r="AG22" s="86">
        <v>1461</v>
      </c>
      <c r="AH22" s="86">
        <v>15</v>
      </c>
      <c r="AI22" s="86"/>
      <c r="AJ22" s="86" t="s">
        <v>427</v>
      </c>
      <c r="AK22" s="86"/>
      <c r="AL22" s="86"/>
      <c r="AM22" s="86"/>
      <c r="AN22" s="88">
        <v>42153.59276620371</v>
      </c>
      <c r="AO22" s="90" t="s">
        <v>493</v>
      </c>
      <c r="AP22" s="86" t="b">
        <v>1</v>
      </c>
      <c r="AQ22" s="86" t="b">
        <v>0</v>
      </c>
      <c r="AR22" s="86" t="b">
        <v>0</v>
      </c>
      <c r="AS22" s="86"/>
      <c r="AT22" s="86">
        <v>3</v>
      </c>
      <c r="AU22" s="90" t="s">
        <v>512</v>
      </c>
      <c r="AV22" s="86" t="b">
        <v>0</v>
      </c>
      <c r="AW22" s="86" t="s">
        <v>554</v>
      </c>
      <c r="AX22" s="90" t="s">
        <v>574</v>
      </c>
      <c r="AY22" s="86" t="s">
        <v>66</v>
      </c>
      <c r="AZ22" s="86" t="str">
        <f>REPLACE(INDEX(GroupVertices[Group],MATCH(Vertices[[#This Row],[Vertex]],GroupVertices[Vertex],0)),1,1,"")</f>
        <v>1</v>
      </c>
      <c r="BA22" s="51"/>
      <c r="BB22" s="51"/>
      <c r="BC22" s="51"/>
      <c r="BD22" s="51"/>
      <c r="BE22" s="51" t="s">
        <v>257</v>
      </c>
      <c r="BF22" s="51" t="s">
        <v>257</v>
      </c>
      <c r="BG22" s="120" t="s">
        <v>738</v>
      </c>
      <c r="BH22" s="120" t="s">
        <v>738</v>
      </c>
      <c r="BI22" s="120" t="s">
        <v>745</v>
      </c>
      <c r="BJ22" s="120" t="s">
        <v>745</v>
      </c>
      <c r="BK22" s="120">
        <v>0</v>
      </c>
      <c r="BL22" s="123">
        <v>0</v>
      </c>
      <c r="BM22" s="120">
        <v>0</v>
      </c>
      <c r="BN22" s="123">
        <v>0</v>
      </c>
      <c r="BO22" s="120">
        <v>0</v>
      </c>
      <c r="BP22" s="123">
        <v>0</v>
      </c>
      <c r="BQ22" s="120">
        <v>8</v>
      </c>
      <c r="BR22" s="123">
        <v>100</v>
      </c>
      <c r="BS22" s="120">
        <v>8</v>
      </c>
      <c r="BT22" s="2"/>
      <c r="BU22" s="3"/>
      <c r="BV22" s="3"/>
      <c r="BW22" s="3"/>
      <c r="BX22" s="3"/>
    </row>
    <row r="23" spans="1:76" ht="15">
      <c r="A23" s="14" t="s">
        <v>231</v>
      </c>
      <c r="B23" s="15"/>
      <c r="C23" s="15" t="s">
        <v>64</v>
      </c>
      <c r="D23" s="94">
        <v>174.15087684922113</v>
      </c>
      <c r="E23" s="82"/>
      <c r="F23" s="113" t="s">
        <v>534</v>
      </c>
      <c r="G23" s="15"/>
      <c r="H23" s="16" t="s">
        <v>231</v>
      </c>
      <c r="I23" s="67"/>
      <c r="J23" s="67"/>
      <c r="K23" s="115" t="s">
        <v>615</v>
      </c>
      <c r="L23" s="95">
        <v>1</v>
      </c>
      <c r="M23" s="96">
        <v>2489.343994140625</v>
      </c>
      <c r="N23" s="96">
        <v>1078.432861328125</v>
      </c>
      <c r="O23" s="78"/>
      <c r="P23" s="97"/>
      <c r="Q23" s="97"/>
      <c r="R23" s="98"/>
      <c r="S23" s="51">
        <v>0</v>
      </c>
      <c r="T23" s="51">
        <v>1</v>
      </c>
      <c r="U23" s="52">
        <v>0</v>
      </c>
      <c r="V23" s="52">
        <v>0.012987</v>
      </c>
      <c r="W23" s="52">
        <v>0.021851</v>
      </c>
      <c r="X23" s="52">
        <v>0.546815</v>
      </c>
      <c r="Y23" s="52">
        <v>0</v>
      </c>
      <c r="Z23" s="52">
        <v>0</v>
      </c>
      <c r="AA23" s="83">
        <v>23</v>
      </c>
      <c r="AB23" s="83"/>
      <c r="AC23" s="99"/>
      <c r="AD23" s="86" t="s">
        <v>394</v>
      </c>
      <c r="AE23" s="86">
        <v>42</v>
      </c>
      <c r="AF23" s="86">
        <v>149</v>
      </c>
      <c r="AG23" s="86">
        <v>23493</v>
      </c>
      <c r="AH23" s="86">
        <v>23206</v>
      </c>
      <c r="AI23" s="86"/>
      <c r="AJ23" s="86" t="s">
        <v>428</v>
      </c>
      <c r="AK23" s="86"/>
      <c r="AL23" s="86"/>
      <c r="AM23" s="86"/>
      <c r="AN23" s="88">
        <v>42147.57790509259</v>
      </c>
      <c r="AO23" s="90" t="s">
        <v>494</v>
      </c>
      <c r="AP23" s="86" t="b">
        <v>1</v>
      </c>
      <c r="AQ23" s="86" t="b">
        <v>0</v>
      </c>
      <c r="AR23" s="86" t="b">
        <v>1</v>
      </c>
      <c r="AS23" s="86"/>
      <c r="AT23" s="86">
        <v>4</v>
      </c>
      <c r="AU23" s="90" t="s">
        <v>512</v>
      </c>
      <c r="AV23" s="86" t="b">
        <v>0</v>
      </c>
      <c r="AW23" s="86" t="s">
        <v>554</v>
      </c>
      <c r="AX23" s="90" t="s">
        <v>575</v>
      </c>
      <c r="AY23" s="86" t="s">
        <v>66</v>
      </c>
      <c r="AZ23" s="86" t="str">
        <f>REPLACE(INDEX(GroupVertices[Group],MATCH(Vertices[[#This Row],[Vertex]],GroupVertices[Vertex],0)),1,1,"")</f>
        <v>1</v>
      </c>
      <c r="BA23" s="51"/>
      <c r="BB23" s="51"/>
      <c r="BC23" s="51"/>
      <c r="BD23" s="51"/>
      <c r="BE23" s="51" t="s">
        <v>257</v>
      </c>
      <c r="BF23" s="51" t="s">
        <v>257</v>
      </c>
      <c r="BG23" s="120" t="s">
        <v>738</v>
      </c>
      <c r="BH23" s="120" t="s">
        <v>738</v>
      </c>
      <c r="BI23" s="120" t="s">
        <v>745</v>
      </c>
      <c r="BJ23" s="120" t="s">
        <v>745</v>
      </c>
      <c r="BK23" s="120">
        <v>0</v>
      </c>
      <c r="BL23" s="123">
        <v>0</v>
      </c>
      <c r="BM23" s="120">
        <v>0</v>
      </c>
      <c r="BN23" s="123">
        <v>0</v>
      </c>
      <c r="BO23" s="120">
        <v>0</v>
      </c>
      <c r="BP23" s="123">
        <v>0</v>
      </c>
      <c r="BQ23" s="120">
        <v>8</v>
      </c>
      <c r="BR23" s="123">
        <v>100</v>
      </c>
      <c r="BS23" s="120">
        <v>8</v>
      </c>
      <c r="BT23" s="2"/>
      <c r="BU23" s="3"/>
      <c r="BV23" s="3"/>
      <c r="BW23" s="3"/>
      <c r="BX23" s="3"/>
    </row>
    <row r="24" spans="1:76" ht="15">
      <c r="A24" s="14" t="s">
        <v>232</v>
      </c>
      <c r="B24" s="15"/>
      <c r="C24" s="15" t="s">
        <v>64</v>
      </c>
      <c r="D24" s="94">
        <v>305.42960713236016</v>
      </c>
      <c r="E24" s="82"/>
      <c r="F24" s="113" t="s">
        <v>535</v>
      </c>
      <c r="G24" s="15"/>
      <c r="H24" s="16" t="s">
        <v>232</v>
      </c>
      <c r="I24" s="67"/>
      <c r="J24" s="67"/>
      <c r="K24" s="115" t="s">
        <v>616</v>
      </c>
      <c r="L24" s="95">
        <v>1</v>
      </c>
      <c r="M24" s="96">
        <v>4594.921875</v>
      </c>
      <c r="N24" s="96">
        <v>1593.8182373046875</v>
      </c>
      <c r="O24" s="78"/>
      <c r="P24" s="97"/>
      <c r="Q24" s="97"/>
      <c r="R24" s="98"/>
      <c r="S24" s="51">
        <v>0</v>
      </c>
      <c r="T24" s="51">
        <v>1</v>
      </c>
      <c r="U24" s="52">
        <v>0</v>
      </c>
      <c r="V24" s="52">
        <v>0.012987</v>
      </c>
      <c r="W24" s="52">
        <v>0.021851</v>
      </c>
      <c r="X24" s="52">
        <v>0.546815</v>
      </c>
      <c r="Y24" s="52">
        <v>0</v>
      </c>
      <c r="Z24" s="52">
        <v>0</v>
      </c>
      <c r="AA24" s="83">
        <v>24</v>
      </c>
      <c r="AB24" s="83"/>
      <c r="AC24" s="99"/>
      <c r="AD24" s="86" t="s">
        <v>395</v>
      </c>
      <c r="AE24" s="86">
        <v>4980</v>
      </c>
      <c r="AF24" s="86">
        <v>1748</v>
      </c>
      <c r="AG24" s="86">
        <v>128193</v>
      </c>
      <c r="AH24" s="86">
        <v>15548</v>
      </c>
      <c r="AI24" s="86"/>
      <c r="AJ24" s="86" t="s">
        <v>429</v>
      </c>
      <c r="AK24" s="86" t="s">
        <v>454</v>
      </c>
      <c r="AL24" s="90" t="s">
        <v>471</v>
      </c>
      <c r="AM24" s="86"/>
      <c r="AN24" s="88">
        <v>41071.41123842593</v>
      </c>
      <c r="AO24" s="90" t="s">
        <v>495</v>
      </c>
      <c r="AP24" s="86" t="b">
        <v>1</v>
      </c>
      <c r="AQ24" s="86" t="b">
        <v>0</v>
      </c>
      <c r="AR24" s="86" t="b">
        <v>1</v>
      </c>
      <c r="AS24" s="86"/>
      <c r="AT24" s="86">
        <v>13</v>
      </c>
      <c r="AU24" s="90" t="s">
        <v>512</v>
      </c>
      <c r="AV24" s="86" t="b">
        <v>0</v>
      </c>
      <c r="AW24" s="86" t="s">
        <v>554</v>
      </c>
      <c r="AX24" s="90" t="s">
        <v>576</v>
      </c>
      <c r="AY24" s="86" t="s">
        <v>66</v>
      </c>
      <c r="AZ24" s="86" t="str">
        <f>REPLACE(INDEX(GroupVertices[Group],MATCH(Vertices[[#This Row],[Vertex]],GroupVertices[Vertex],0)),1,1,"")</f>
        <v>1</v>
      </c>
      <c r="BA24" s="51"/>
      <c r="BB24" s="51"/>
      <c r="BC24" s="51"/>
      <c r="BD24" s="51"/>
      <c r="BE24" s="51" t="s">
        <v>257</v>
      </c>
      <c r="BF24" s="51" t="s">
        <v>257</v>
      </c>
      <c r="BG24" s="120" t="s">
        <v>740</v>
      </c>
      <c r="BH24" s="120" t="s">
        <v>743</v>
      </c>
      <c r="BI24" s="120" t="s">
        <v>747</v>
      </c>
      <c r="BJ24" s="120" t="s">
        <v>749</v>
      </c>
      <c r="BK24" s="120">
        <v>0</v>
      </c>
      <c r="BL24" s="123">
        <v>0</v>
      </c>
      <c r="BM24" s="120">
        <v>0</v>
      </c>
      <c r="BN24" s="123">
        <v>0</v>
      </c>
      <c r="BO24" s="120">
        <v>0</v>
      </c>
      <c r="BP24" s="123">
        <v>0</v>
      </c>
      <c r="BQ24" s="120">
        <v>14</v>
      </c>
      <c r="BR24" s="123">
        <v>100</v>
      </c>
      <c r="BS24" s="120">
        <v>14</v>
      </c>
      <c r="BT24" s="2"/>
      <c r="BU24" s="3"/>
      <c r="BV24" s="3"/>
      <c r="BW24" s="3"/>
      <c r="BX24" s="3"/>
    </row>
    <row r="25" spans="1:76" ht="15">
      <c r="A25" s="14" t="s">
        <v>233</v>
      </c>
      <c r="B25" s="15"/>
      <c r="C25" s="15" t="s">
        <v>64</v>
      </c>
      <c r="D25" s="94">
        <v>163.2315077887724</v>
      </c>
      <c r="E25" s="82"/>
      <c r="F25" s="113" t="s">
        <v>536</v>
      </c>
      <c r="G25" s="15"/>
      <c r="H25" s="16" t="s">
        <v>233</v>
      </c>
      <c r="I25" s="67"/>
      <c r="J25" s="67"/>
      <c r="K25" s="115" t="s">
        <v>617</v>
      </c>
      <c r="L25" s="95">
        <v>1</v>
      </c>
      <c r="M25" s="96">
        <v>4119.29736328125</v>
      </c>
      <c r="N25" s="96">
        <v>3365.08447265625</v>
      </c>
      <c r="O25" s="78"/>
      <c r="P25" s="97"/>
      <c r="Q25" s="97"/>
      <c r="R25" s="98"/>
      <c r="S25" s="51">
        <v>0</v>
      </c>
      <c r="T25" s="51">
        <v>1</v>
      </c>
      <c r="U25" s="52">
        <v>0</v>
      </c>
      <c r="V25" s="52">
        <v>0.012987</v>
      </c>
      <c r="W25" s="52">
        <v>0.021851</v>
      </c>
      <c r="X25" s="52">
        <v>0.546815</v>
      </c>
      <c r="Y25" s="52">
        <v>0</v>
      </c>
      <c r="Z25" s="52">
        <v>0</v>
      </c>
      <c r="AA25" s="83">
        <v>25</v>
      </c>
      <c r="AB25" s="83"/>
      <c r="AC25" s="99"/>
      <c r="AD25" s="86" t="s">
        <v>396</v>
      </c>
      <c r="AE25" s="86">
        <v>555</v>
      </c>
      <c r="AF25" s="86">
        <v>16</v>
      </c>
      <c r="AG25" s="86">
        <v>360</v>
      </c>
      <c r="AH25" s="86">
        <v>133</v>
      </c>
      <c r="AI25" s="86"/>
      <c r="AJ25" s="86" t="s">
        <v>430</v>
      </c>
      <c r="AK25" s="86"/>
      <c r="AL25" s="86"/>
      <c r="AM25" s="86"/>
      <c r="AN25" s="88">
        <v>43612.653969907406</v>
      </c>
      <c r="AO25" s="90" t="s">
        <v>496</v>
      </c>
      <c r="AP25" s="86" t="b">
        <v>1</v>
      </c>
      <c r="AQ25" s="86" t="b">
        <v>0</v>
      </c>
      <c r="AR25" s="86" t="b">
        <v>0</v>
      </c>
      <c r="AS25" s="86"/>
      <c r="AT25" s="86">
        <v>0</v>
      </c>
      <c r="AU25" s="86"/>
      <c r="AV25" s="86" t="b">
        <v>0</v>
      </c>
      <c r="AW25" s="86" t="s">
        <v>554</v>
      </c>
      <c r="AX25" s="90" t="s">
        <v>577</v>
      </c>
      <c r="AY25" s="86" t="s">
        <v>66</v>
      </c>
      <c r="AZ25" s="86" t="str">
        <f>REPLACE(INDEX(GroupVertices[Group],MATCH(Vertices[[#This Row],[Vertex]],GroupVertices[Vertex],0)),1,1,"")</f>
        <v>1</v>
      </c>
      <c r="BA25" s="51"/>
      <c r="BB25" s="51"/>
      <c r="BC25" s="51"/>
      <c r="BD25" s="51"/>
      <c r="BE25" s="51" t="s">
        <v>257</v>
      </c>
      <c r="BF25" s="51" t="s">
        <v>257</v>
      </c>
      <c r="BG25" s="120" t="s">
        <v>738</v>
      </c>
      <c r="BH25" s="120" t="s">
        <v>738</v>
      </c>
      <c r="BI25" s="120" t="s">
        <v>745</v>
      </c>
      <c r="BJ25" s="120" t="s">
        <v>745</v>
      </c>
      <c r="BK25" s="120">
        <v>0</v>
      </c>
      <c r="BL25" s="123">
        <v>0</v>
      </c>
      <c r="BM25" s="120">
        <v>0</v>
      </c>
      <c r="BN25" s="123">
        <v>0</v>
      </c>
      <c r="BO25" s="120">
        <v>0</v>
      </c>
      <c r="BP25" s="123">
        <v>0</v>
      </c>
      <c r="BQ25" s="120">
        <v>8</v>
      </c>
      <c r="BR25" s="123">
        <v>100</v>
      </c>
      <c r="BS25" s="120">
        <v>8</v>
      </c>
      <c r="BT25" s="2"/>
      <c r="BU25" s="3"/>
      <c r="BV25" s="3"/>
      <c r="BW25" s="3"/>
      <c r="BX25" s="3"/>
    </row>
    <row r="26" spans="1:76" ht="15">
      <c r="A26" s="14" t="s">
        <v>234</v>
      </c>
      <c r="B26" s="15"/>
      <c r="C26" s="15" t="s">
        <v>64</v>
      </c>
      <c r="D26" s="94">
        <v>163.3957088272754</v>
      </c>
      <c r="E26" s="82"/>
      <c r="F26" s="113" t="s">
        <v>537</v>
      </c>
      <c r="G26" s="15"/>
      <c r="H26" s="16" t="s">
        <v>234</v>
      </c>
      <c r="I26" s="67"/>
      <c r="J26" s="67"/>
      <c r="K26" s="115" t="s">
        <v>618</v>
      </c>
      <c r="L26" s="95">
        <v>1</v>
      </c>
      <c r="M26" s="96">
        <v>9323.9560546875</v>
      </c>
      <c r="N26" s="96">
        <v>7086.17529296875</v>
      </c>
      <c r="O26" s="78"/>
      <c r="P26" s="97"/>
      <c r="Q26" s="97"/>
      <c r="R26" s="98"/>
      <c r="S26" s="51">
        <v>0</v>
      </c>
      <c r="T26" s="51">
        <v>1</v>
      </c>
      <c r="U26" s="52">
        <v>0</v>
      </c>
      <c r="V26" s="52">
        <v>0.012987</v>
      </c>
      <c r="W26" s="52">
        <v>0.021851</v>
      </c>
      <c r="X26" s="52">
        <v>0.546815</v>
      </c>
      <c r="Y26" s="52">
        <v>0</v>
      </c>
      <c r="Z26" s="52">
        <v>0</v>
      </c>
      <c r="AA26" s="83">
        <v>26</v>
      </c>
      <c r="AB26" s="83"/>
      <c r="AC26" s="99"/>
      <c r="AD26" s="86" t="s">
        <v>397</v>
      </c>
      <c r="AE26" s="86">
        <v>292</v>
      </c>
      <c r="AF26" s="86">
        <v>18</v>
      </c>
      <c r="AG26" s="86">
        <v>1870</v>
      </c>
      <c r="AH26" s="86">
        <v>95</v>
      </c>
      <c r="AI26" s="86"/>
      <c r="AJ26" s="86" t="s">
        <v>431</v>
      </c>
      <c r="AK26" s="86"/>
      <c r="AL26" s="86"/>
      <c r="AM26" s="86"/>
      <c r="AN26" s="88">
        <v>42199.07886574074</v>
      </c>
      <c r="AO26" s="86"/>
      <c r="AP26" s="86" t="b">
        <v>1</v>
      </c>
      <c r="AQ26" s="86" t="b">
        <v>0</v>
      </c>
      <c r="AR26" s="86" t="b">
        <v>0</v>
      </c>
      <c r="AS26" s="86"/>
      <c r="AT26" s="86">
        <v>0</v>
      </c>
      <c r="AU26" s="90" t="s">
        <v>512</v>
      </c>
      <c r="AV26" s="86" t="b">
        <v>0</v>
      </c>
      <c r="AW26" s="86" t="s">
        <v>554</v>
      </c>
      <c r="AX26" s="90" t="s">
        <v>578</v>
      </c>
      <c r="AY26" s="86" t="s">
        <v>66</v>
      </c>
      <c r="AZ26" s="86" t="str">
        <f>REPLACE(INDEX(GroupVertices[Group],MATCH(Vertices[[#This Row],[Vertex]],GroupVertices[Vertex],0)),1,1,"")</f>
        <v>1</v>
      </c>
      <c r="BA26" s="51"/>
      <c r="BB26" s="51"/>
      <c r="BC26" s="51"/>
      <c r="BD26" s="51"/>
      <c r="BE26" s="51" t="s">
        <v>257</v>
      </c>
      <c r="BF26" s="51" t="s">
        <v>257</v>
      </c>
      <c r="BG26" s="120" t="s">
        <v>738</v>
      </c>
      <c r="BH26" s="120" t="s">
        <v>738</v>
      </c>
      <c r="BI26" s="120" t="s">
        <v>745</v>
      </c>
      <c r="BJ26" s="120" t="s">
        <v>745</v>
      </c>
      <c r="BK26" s="120">
        <v>0</v>
      </c>
      <c r="BL26" s="123">
        <v>0</v>
      </c>
      <c r="BM26" s="120">
        <v>0</v>
      </c>
      <c r="BN26" s="123">
        <v>0</v>
      </c>
      <c r="BO26" s="120">
        <v>0</v>
      </c>
      <c r="BP26" s="123">
        <v>0</v>
      </c>
      <c r="BQ26" s="120">
        <v>8</v>
      </c>
      <c r="BR26" s="123">
        <v>100</v>
      </c>
      <c r="BS26" s="120">
        <v>8</v>
      </c>
      <c r="BT26" s="2"/>
      <c r="BU26" s="3"/>
      <c r="BV26" s="3"/>
      <c r="BW26" s="3"/>
      <c r="BX26" s="3"/>
    </row>
    <row r="27" spans="1:76" ht="15">
      <c r="A27" s="14" t="s">
        <v>235</v>
      </c>
      <c r="B27" s="15"/>
      <c r="C27" s="15" t="s">
        <v>64</v>
      </c>
      <c r="D27" s="94">
        <v>167.3365337513471</v>
      </c>
      <c r="E27" s="82"/>
      <c r="F27" s="113" t="s">
        <v>538</v>
      </c>
      <c r="G27" s="15"/>
      <c r="H27" s="16" t="s">
        <v>235</v>
      </c>
      <c r="I27" s="67"/>
      <c r="J27" s="67"/>
      <c r="K27" s="115" t="s">
        <v>619</v>
      </c>
      <c r="L27" s="95">
        <v>1</v>
      </c>
      <c r="M27" s="96">
        <v>7867.50634765625</v>
      </c>
      <c r="N27" s="96">
        <v>1183.5313720703125</v>
      </c>
      <c r="O27" s="78"/>
      <c r="P27" s="97"/>
      <c r="Q27" s="97"/>
      <c r="R27" s="98"/>
      <c r="S27" s="51">
        <v>0</v>
      </c>
      <c r="T27" s="51">
        <v>1</v>
      </c>
      <c r="U27" s="52">
        <v>0</v>
      </c>
      <c r="V27" s="52">
        <v>0.012987</v>
      </c>
      <c r="W27" s="52">
        <v>0.021851</v>
      </c>
      <c r="X27" s="52">
        <v>0.546815</v>
      </c>
      <c r="Y27" s="52">
        <v>0</v>
      </c>
      <c r="Z27" s="52">
        <v>0</v>
      </c>
      <c r="AA27" s="83">
        <v>27</v>
      </c>
      <c r="AB27" s="83"/>
      <c r="AC27" s="99"/>
      <c r="AD27" s="86" t="s">
        <v>398</v>
      </c>
      <c r="AE27" s="86">
        <v>125</v>
      </c>
      <c r="AF27" s="86">
        <v>66</v>
      </c>
      <c r="AG27" s="86">
        <v>72</v>
      </c>
      <c r="AH27" s="86">
        <v>100</v>
      </c>
      <c r="AI27" s="86"/>
      <c r="AJ27" s="86"/>
      <c r="AK27" s="86"/>
      <c r="AL27" s="86"/>
      <c r="AM27" s="86"/>
      <c r="AN27" s="88">
        <v>43439.79791666667</v>
      </c>
      <c r="AO27" s="90" t="s">
        <v>497</v>
      </c>
      <c r="AP27" s="86" t="b">
        <v>1</v>
      </c>
      <c r="AQ27" s="86" t="b">
        <v>0</v>
      </c>
      <c r="AR27" s="86" t="b">
        <v>0</v>
      </c>
      <c r="AS27" s="86"/>
      <c r="AT27" s="86">
        <v>0</v>
      </c>
      <c r="AU27" s="86"/>
      <c r="AV27" s="86" t="b">
        <v>0</v>
      </c>
      <c r="AW27" s="86" t="s">
        <v>554</v>
      </c>
      <c r="AX27" s="90" t="s">
        <v>579</v>
      </c>
      <c r="AY27" s="86" t="s">
        <v>66</v>
      </c>
      <c r="AZ27" s="86" t="str">
        <f>REPLACE(INDEX(GroupVertices[Group],MATCH(Vertices[[#This Row],[Vertex]],GroupVertices[Vertex],0)),1,1,"")</f>
        <v>1</v>
      </c>
      <c r="BA27" s="51"/>
      <c r="BB27" s="51"/>
      <c r="BC27" s="51"/>
      <c r="BD27" s="51"/>
      <c r="BE27" s="51" t="s">
        <v>257</v>
      </c>
      <c r="BF27" s="51" t="s">
        <v>257</v>
      </c>
      <c r="BG27" s="120" t="s">
        <v>738</v>
      </c>
      <c r="BH27" s="120" t="s">
        <v>738</v>
      </c>
      <c r="BI27" s="120" t="s">
        <v>745</v>
      </c>
      <c r="BJ27" s="120" t="s">
        <v>745</v>
      </c>
      <c r="BK27" s="120">
        <v>0</v>
      </c>
      <c r="BL27" s="123">
        <v>0</v>
      </c>
      <c r="BM27" s="120">
        <v>0</v>
      </c>
      <c r="BN27" s="123">
        <v>0</v>
      </c>
      <c r="BO27" s="120">
        <v>0</v>
      </c>
      <c r="BP27" s="123">
        <v>0</v>
      </c>
      <c r="BQ27" s="120">
        <v>8</v>
      </c>
      <c r="BR27" s="123">
        <v>100</v>
      </c>
      <c r="BS27" s="120">
        <v>8</v>
      </c>
      <c r="BT27" s="2"/>
      <c r="BU27" s="3"/>
      <c r="BV27" s="3"/>
      <c r="BW27" s="3"/>
      <c r="BX27" s="3"/>
    </row>
    <row r="28" spans="1:76" ht="15">
      <c r="A28" s="14" t="s">
        <v>236</v>
      </c>
      <c r="B28" s="15"/>
      <c r="C28" s="15" t="s">
        <v>64</v>
      </c>
      <c r="D28" s="94">
        <v>176.36759086901145</v>
      </c>
      <c r="E28" s="82"/>
      <c r="F28" s="113" t="s">
        <v>539</v>
      </c>
      <c r="G28" s="15"/>
      <c r="H28" s="16" t="s">
        <v>236</v>
      </c>
      <c r="I28" s="67"/>
      <c r="J28" s="67"/>
      <c r="K28" s="115" t="s">
        <v>620</v>
      </c>
      <c r="L28" s="95">
        <v>1</v>
      </c>
      <c r="M28" s="96">
        <v>8185.19189453125</v>
      </c>
      <c r="N28" s="96">
        <v>3262.29150390625</v>
      </c>
      <c r="O28" s="78"/>
      <c r="P28" s="97"/>
      <c r="Q28" s="97"/>
      <c r="R28" s="98"/>
      <c r="S28" s="51">
        <v>0</v>
      </c>
      <c r="T28" s="51">
        <v>1</v>
      </c>
      <c r="U28" s="52">
        <v>0</v>
      </c>
      <c r="V28" s="52">
        <v>0.012987</v>
      </c>
      <c r="W28" s="52">
        <v>0.021851</v>
      </c>
      <c r="X28" s="52">
        <v>0.546815</v>
      </c>
      <c r="Y28" s="52">
        <v>0</v>
      </c>
      <c r="Z28" s="52">
        <v>0</v>
      </c>
      <c r="AA28" s="83">
        <v>28</v>
      </c>
      <c r="AB28" s="83"/>
      <c r="AC28" s="99"/>
      <c r="AD28" s="86" t="s">
        <v>399</v>
      </c>
      <c r="AE28" s="86">
        <v>654</v>
      </c>
      <c r="AF28" s="86">
        <v>176</v>
      </c>
      <c r="AG28" s="86">
        <v>2548</v>
      </c>
      <c r="AH28" s="86">
        <v>1573</v>
      </c>
      <c r="AI28" s="86"/>
      <c r="AJ28" s="86" t="s">
        <v>432</v>
      </c>
      <c r="AK28" s="86"/>
      <c r="AL28" s="86"/>
      <c r="AM28" s="86"/>
      <c r="AN28" s="88">
        <v>43288.55128472222</v>
      </c>
      <c r="AO28" s="90" t="s">
        <v>498</v>
      </c>
      <c r="AP28" s="86" t="b">
        <v>1</v>
      </c>
      <c r="AQ28" s="86" t="b">
        <v>0</v>
      </c>
      <c r="AR28" s="86" t="b">
        <v>1</v>
      </c>
      <c r="AS28" s="86"/>
      <c r="AT28" s="86">
        <v>0</v>
      </c>
      <c r="AU28" s="86"/>
      <c r="AV28" s="86" t="b">
        <v>0</v>
      </c>
      <c r="AW28" s="86" t="s">
        <v>554</v>
      </c>
      <c r="AX28" s="90" t="s">
        <v>580</v>
      </c>
      <c r="AY28" s="86" t="s">
        <v>66</v>
      </c>
      <c r="AZ28" s="86" t="str">
        <f>REPLACE(INDEX(GroupVertices[Group],MATCH(Vertices[[#This Row],[Vertex]],GroupVertices[Vertex],0)),1,1,"")</f>
        <v>1</v>
      </c>
      <c r="BA28" s="51"/>
      <c r="BB28" s="51"/>
      <c r="BC28" s="51"/>
      <c r="BD28" s="51"/>
      <c r="BE28" s="51" t="s">
        <v>257</v>
      </c>
      <c r="BF28" s="51" t="s">
        <v>257</v>
      </c>
      <c r="BG28" s="120" t="s">
        <v>738</v>
      </c>
      <c r="BH28" s="120" t="s">
        <v>738</v>
      </c>
      <c r="BI28" s="120" t="s">
        <v>745</v>
      </c>
      <c r="BJ28" s="120" t="s">
        <v>745</v>
      </c>
      <c r="BK28" s="120">
        <v>0</v>
      </c>
      <c r="BL28" s="123">
        <v>0</v>
      </c>
      <c r="BM28" s="120">
        <v>0</v>
      </c>
      <c r="BN28" s="123">
        <v>0</v>
      </c>
      <c r="BO28" s="120">
        <v>0</v>
      </c>
      <c r="BP28" s="123">
        <v>0</v>
      </c>
      <c r="BQ28" s="120">
        <v>8</v>
      </c>
      <c r="BR28" s="123">
        <v>100</v>
      </c>
      <c r="BS28" s="120">
        <v>8</v>
      </c>
      <c r="BT28" s="2"/>
      <c r="BU28" s="3"/>
      <c r="BV28" s="3"/>
      <c r="BW28" s="3"/>
      <c r="BX28" s="3"/>
    </row>
    <row r="29" spans="1:76" ht="15">
      <c r="A29" s="14" t="s">
        <v>237</v>
      </c>
      <c r="B29" s="15"/>
      <c r="C29" s="15" t="s">
        <v>64</v>
      </c>
      <c r="D29" s="94">
        <v>183.26403448613695</v>
      </c>
      <c r="E29" s="82"/>
      <c r="F29" s="113" t="s">
        <v>540</v>
      </c>
      <c r="G29" s="15"/>
      <c r="H29" s="16" t="s">
        <v>237</v>
      </c>
      <c r="I29" s="67"/>
      <c r="J29" s="67"/>
      <c r="K29" s="115" t="s">
        <v>621</v>
      </c>
      <c r="L29" s="95">
        <v>1</v>
      </c>
      <c r="M29" s="96">
        <v>6011.68701171875</v>
      </c>
      <c r="N29" s="96">
        <v>6566.4482421875</v>
      </c>
      <c r="O29" s="78"/>
      <c r="P29" s="97"/>
      <c r="Q29" s="97"/>
      <c r="R29" s="98"/>
      <c r="S29" s="51">
        <v>0</v>
      </c>
      <c r="T29" s="51">
        <v>1</v>
      </c>
      <c r="U29" s="52">
        <v>0</v>
      </c>
      <c r="V29" s="52">
        <v>0.012987</v>
      </c>
      <c r="W29" s="52">
        <v>0.021851</v>
      </c>
      <c r="X29" s="52">
        <v>0.546815</v>
      </c>
      <c r="Y29" s="52">
        <v>0</v>
      </c>
      <c r="Z29" s="52">
        <v>0</v>
      </c>
      <c r="AA29" s="83">
        <v>29</v>
      </c>
      <c r="AB29" s="83"/>
      <c r="AC29" s="99"/>
      <c r="AD29" s="86" t="s">
        <v>400</v>
      </c>
      <c r="AE29" s="86">
        <v>320</v>
      </c>
      <c r="AF29" s="86">
        <v>260</v>
      </c>
      <c r="AG29" s="86">
        <v>1146</v>
      </c>
      <c r="AH29" s="86">
        <v>1401</v>
      </c>
      <c r="AI29" s="86"/>
      <c r="AJ29" s="86" t="s">
        <v>433</v>
      </c>
      <c r="AK29" s="86" t="s">
        <v>455</v>
      </c>
      <c r="AL29" s="90" t="s">
        <v>472</v>
      </c>
      <c r="AM29" s="86"/>
      <c r="AN29" s="88">
        <v>40169.42811342593</v>
      </c>
      <c r="AO29" s="90" t="s">
        <v>499</v>
      </c>
      <c r="AP29" s="86" t="b">
        <v>0</v>
      </c>
      <c r="AQ29" s="86" t="b">
        <v>0</v>
      </c>
      <c r="AR29" s="86" t="b">
        <v>1</v>
      </c>
      <c r="AS29" s="86"/>
      <c r="AT29" s="86">
        <v>11</v>
      </c>
      <c r="AU29" s="90" t="s">
        <v>511</v>
      </c>
      <c r="AV29" s="86" t="b">
        <v>0</v>
      </c>
      <c r="AW29" s="86" t="s">
        <v>554</v>
      </c>
      <c r="AX29" s="90" t="s">
        <v>581</v>
      </c>
      <c r="AY29" s="86" t="s">
        <v>66</v>
      </c>
      <c r="AZ29" s="86" t="str">
        <f>REPLACE(INDEX(GroupVertices[Group],MATCH(Vertices[[#This Row],[Vertex]],GroupVertices[Vertex],0)),1,1,"")</f>
        <v>1</v>
      </c>
      <c r="BA29" s="51"/>
      <c r="BB29" s="51"/>
      <c r="BC29" s="51"/>
      <c r="BD29" s="51"/>
      <c r="BE29" s="51" t="s">
        <v>257</v>
      </c>
      <c r="BF29" s="51" t="s">
        <v>257</v>
      </c>
      <c r="BG29" s="120" t="s">
        <v>738</v>
      </c>
      <c r="BH29" s="120" t="s">
        <v>738</v>
      </c>
      <c r="BI29" s="120" t="s">
        <v>745</v>
      </c>
      <c r="BJ29" s="120" t="s">
        <v>745</v>
      </c>
      <c r="BK29" s="120">
        <v>0</v>
      </c>
      <c r="BL29" s="123">
        <v>0</v>
      </c>
      <c r="BM29" s="120">
        <v>0</v>
      </c>
      <c r="BN29" s="123">
        <v>0</v>
      </c>
      <c r="BO29" s="120">
        <v>0</v>
      </c>
      <c r="BP29" s="123">
        <v>0</v>
      </c>
      <c r="BQ29" s="120">
        <v>8</v>
      </c>
      <c r="BR29" s="123">
        <v>100</v>
      </c>
      <c r="BS29" s="120">
        <v>8</v>
      </c>
      <c r="BT29" s="2"/>
      <c r="BU29" s="3"/>
      <c r="BV29" s="3"/>
      <c r="BW29" s="3"/>
      <c r="BX29" s="3"/>
    </row>
    <row r="30" spans="1:76" ht="15">
      <c r="A30" s="14" t="s">
        <v>238</v>
      </c>
      <c r="B30" s="15"/>
      <c r="C30" s="15" t="s">
        <v>64</v>
      </c>
      <c r="D30" s="94">
        <v>178.8306064465563</v>
      </c>
      <c r="E30" s="82"/>
      <c r="F30" s="113" t="s">
        <v>541</v>
      </c>
      <c r="G30" s="15"/>
      <c r="H30" s="16" t="s">
        <v>238</v>
      </c>
      <c r="I30" s="67"/>
      <c r="J30" s="67"/>
      <c r="K30" s="115" t="s">
        <v>622</v>
      </c>
      <c r="L30" s="95">
        <v>1</v>
      </c>
      <c r="M30" s="96">
        <v>8777.2001953125</v>
      </c>
      <c r="N30" s="96">
        <v>2104.09716796875</v>
      </c>
      <c r="O30" s="78"/>
      <c r="P30" s="97"/>
      <c r="Q30" s="97"/>
      <c r="R30" s="98"/>
      <c r="S30" s="51">
        <v>0</v>
      </c>
      <c r="T30" s="51">
        <v>1</v>
      </c>
      <c r="U30" s="52">
        <v>0</v>
      </c>
      <c r="V30" s="52">
        <v>0.012987</v>
      </c>
      <c r="W30" s="52">
        <v>0.021851</v>
      </c>
      <c r="X30" s="52">
        <v>0.546815</v>
      </c>
      <c r="Y30" s="52">
        <v>0</v>
      </c>
      <c r="Z30" s="52">
        <v>0</v>
      </c>
      <c r="AA30" s="83">
        <v>30</v>
      </c>
      <c r="AB30" s="83"/>
      <c r="AC30" s="99"/>
      <c r="AD30" s="86" t="s">
        <v>401</v>
      </c>
      <c r="AE30" s="86">
        <v>880</v>
      </c>
      <c r="AF30" s="86">
        <v>206</v>
      </c>
      <c r="AG30" s="86">
        <v>7376</v>
      </c>
      <c r="AH30" s="86">
        <v>4368</v>
      </c>
      <c r="AI30" s="86"/>
      <c r="AJ30" s="86"/>
      <c r="AK30" s="86"/>
      <c r="AL30" s="86"/>
      <c r="AM30" s="86"/>
      <c r="AN30" s="88">
        <v>41593.43934027778</v>
      </c>
      <c r="AO30" s="90" t="s">
        <v>500</v>
      </c>
      <c r="AP30" s="86" t="b">
        <v>1</v>
      </c>
      <c r="AQ30" s="86" t="b">
        <v>0</v>
      </c>
      <c r="AR30" s="86" t="b">
        <v>1</v>
      </c>
      <c r="AS30" s="86"/>
      <c r="AT30" s="86">
        <v>1</v>
      </c>
      <c r="AU30" s="90" t="s">
        <v>512</v>
      </c>
      <c r="AV30" s="86" t="b">
        <v>0</v>
      </c>
      <c r="AW30" s="86" t="s">
        <v>554</v>
      </c>
      <c r="AX30" s="90" t="s">
        <v>582</v>
      </c>
      <c r="AY30" s="86" t="s">
        <v>66</v>
      </c>
      <c r="AZ30" s="86" t="str">
        <f>REPLACE(INDEX(GroupVertices[Group],MATCH(Vertices[[#This Row],[Vertex]],GroupVertices[Vertex],0)),1,1,"")</f>
        <v>1</v>
      </c>
      <c r="BA30" s="51"/>
      <c r="BB30" s="51"/>
      <c r="BC30" s="51"/>
      <c r="BD30" s="51"/>
      <c r="BE30" s="51" t="s">
        <v>257</v>
      </c>
      <c r="BF30" s="51" t="s">
        <v>257</v>
      </c>
      <c r="BG30" s="120" t="s">
        <v>738</v>
      </c>
      <c r="BH30" s="120" t="s">
        <v>738</v>
      </c>
      <c r="BI30" s="120" t="s">
        <v>745</v>
      </c>
      <c r="BJ30" s="120" t="s">
        <v>745</v>
      </c>
      <c r="BK30" s="120">
        <v>0</v>
      </c>
      <c r="BL30" s="123">
        <v>0</v>
      </c>
      <c r="BM30" s="120">
        <v>0</v>
      </c>
      <c r="BN30" s="123">
        <v>0</v>
      </c>
      <c r="BO30" s="120">
        <v>0</v>
      </c>
      <c r="BP30" s="123">
        <v>0</v>
      </c>
      <c r="BQ30" s="120">
        <v>8</v>
      </c>
      <c r="BR30" s="123">
        <v>100</v>
      </c>
      <c r="BS30" s="120">
        <v>8</v>
      </c>
      <c r="BT30" s="2"/>
      <c r="BU30" s="3"/>
      <c r="BV30" s="3"/>
      <c r="BW30" s="3"/>
      <c r="BX30" s="3"/>
    </row>
    <row r="31" spans="1:76" ht="15">
      <c r="A31" s="14" t="s">
        <v>239</v>
      </c>
      <c r="B31" s="15"/>
      <c r="C31" s="15" t="s">
        <v>64</v>
      </c>
      <c r="D31" s="94">
        <v>176.0391887920055</v>
      </c>
      <c r="E31" s="82"/>
      <c r="F31" s="113" t="s">
        <v>542</v>
      </c>
      <c r="G31" s="15"/>
      <c r="H31" s="16" t="s">
        <v>239</v>
      </c>
      <c r="I31" s="67"/>
      <c r="J31" s="67"/>
      <c r="K31" s="115" t="s">
        <v>623</v>
      </c>
      <c r="L31" s="95">
        <v>1</v>
      </c>
      <c r="M31" s="96">
        <v>8591.765625</v>
      </c>
      <c r="N31" s="96">
        <v>5300.9453125</v>
      </c>
      <c r="O31" s="78"/>
      <c r="P31" s="97"/>
      <c r="Q31" s="97"/>
      <c r="R31" s="98"/>
      <c r="S31" s="51">
        <v>0</v>
      </c>
      <c r="T31" s="51">
        <v>1</v>
      </c>
      <c r="U31" s="52">
        <v>0</v>
      </c>
      <c r="V31" s="52">
        <v>0.012987</v>
      </c>
      <c r="W31" s="52">
        <v>0.021851</v>
      </c>
      <c r="X31" s="52">
        <v>0.546815</v>
      </c>
      <c r="Y31" s="52">
        <v>0</v>
      </c>
      <c r="Z31" s="52">
        <v>0</v>
      </c>
      <c r="AA31" s="83">
        <v>31</v>
      </c>
      <c r="AB31" s="83"/>
      <c r="AC31" s="99"/>
      <c r="AD31" s="86" t="s">
        <v>402</v>
      </c>
      <c r="AE31" s="86">
        <v>180</v>
      </c>
      <c r="AF31" s="86">
        <v>172</v>
      </c>
      <c r="AG31" s="86">
        <v>3885</v>
      </c>
      <c r="AH31" s="86">
        <v>758</v>
      </c>
      <c r="AI31" s="86"/>
      <c r="AJ31" s="86" t="s">
        <v>434</v>
      </c>
      <c r="AK31" s="86"/>
      <c r="AL31" s="90" t="s">
        <v>473</v>
      </c>
      <c r="AM31" s="86"/>
      <c r="AN31" s="88">
        <v>40803.853680555556</v>
      </c>
      <c r="AO31" s="90" t="s">
        <v>501</v>
      </c>
      <c r="AP31" s="86" t="b">
        <v>1</v>
      </c>
      <c r="AQ31" s="86" t="b">
        <v>0</v>
      </c>
      <c r="AR31" s="86" t="b">
        <v>1</v>
      </c>
      <c r="AS31" s="86"/>
      <c r="AT31" s="86">
        <v>0</v>
      </c>
      <c r="AU31" s="90" t="s">
        <v>512</v>
      </c>
      <c r="AV31" s="86" t="b">
        <v>0</v>
      </c>
      <c r="AW31" s="86" t="s">
        <v>554</v>
      </c>
      <c r="AX31" s="90" t="s">
        <v>583</v>
      </c>
      <c r="AY31" s="86" t="s">
        <v>66</v>
      </c>
      <c r="AZ31" s="86" t="str">
        <f>REPLACE(INDEX(GroupVertices[Group],MATCH(Vertices[[#This Row],[Vertex]],GroupVertices[Vertex],0)),1,1,"")</f>
        <v>1</v>
      </c>
      <c r="BA31" s="51"/>
      <c r="BB31" s="51"/>
      <c r="BC31" s="51"/>
      <c r="BD31" s="51"/>
      <c r="BE31" s="51" t="s">
        <v>257</v>
      </c>
      <c r="BF31" s="51" t="s">
        <v>257</v>
      </c>
      <c r="BG31" s="120" t="s">
        <v>738</v>
      </c>
      <c r="BH31" s="120" t="s">
        <v>738</v>
      </c>
      <c r="BI31" s="120" t="s">
        <v>745</v>
      </c>
      <c r="BJ31" s="120" t="s">
        <v>745</v>
      </c>
      <c r="BK31" s="120">
        <v>0</v>
      </c>
      <c r="BL31" s="123">
        <v>0</v>
      </c>
      <c r="BM31" s="120">
        <v>0</v>
      </c>
      <c r="BN31" s="123">
        <v>0</v>
      </c>
      <c r="BO31" s="120">
        <v>0</v>
      </c>
      <c r="BP31" s="123">
        <v>0</v>
      </c>
      <c r="BQ31" s="120">
        <v>8</v>
      </c>
      <c r="BR31" s="123">
        <v>100</v>
      </c>
      <c r="BS31" s="120">
        <v>8</v>
      </c>
      <c r="BT31" s="2"/>
      <c r="BU31" s="3"/>
      <c r="BV31" s="3"/>
      <c r="BW31" s="3"/>
      <c r="BX31" s="3"/>
    </row>
    <row r="32" spans="1:76" ht="15">
      <c r="A32" s="14" t="s">
        <v>240</v>
      </c>
      <c r="B32" s="15"/>
      <c r="C32" s="15" t="s">
        <v>64</v>
      </c>
      <c r="D32" s="94">
        <v>186.7943568139512</v>
      </c>
      <c r="E32" s="82"/>
      <c r="F32" s="113" t="s">
        <v>543</v>
      </c>
      <c r="G32" s="15"/>
      <c r="H32" s="16" t="s">
        <v>240</v>
      </c>
      <c r="I32" s="67"/>
      <c r="J32" s="67"/>
      <c r="K32" s="115" t="s">
        <v>624</v>
      </c>
      <c r="L32" s="95">
        <v>1</v>
      </c>
      <c r="M32" s="96">
        <v>232.2054901123047</v>
      </c>
      <c r="N32" s="96">
        <v>4378.9150390625</v>
      </c>
      <c r="O32" s="78"/>
      <c r="P32" s="97"/>
      <c r="Q32" s="97"/>
      <c r="R32" s="98"/>
      <c r="S32" s="51">
        <v>0</v>
      </c>
      <c r="T32" s="51">
        <v>1</v>
      </c>
      <c r="U32" s="52">
        <v>0</v>
      </c>
      <c r="V32" s="52">
        <v>0.012987</v>
      </c>
      <c r="W32" s="52">
        <v>0.021851</v>
      </c>
      <c r="X32" s="52">
        <v>0.546815</v>
      </c>
      <c r="Y32" s="52">
        <v>0</v>
      </c>
      <c r="Z32" s="52">
        <v>0</v>
      </c>
      <c r="AA32" s="83">
        <v>32</v>
      </c>
      <c r="AB32" s="83"/>
      <c r="AC32" s="99"/>
      <c r="AD32" s="86" t="s">
        <v>403</v>
      </c>
      <c r="AE32" s="86">
        <v>1327</v>
      </c>
      <c r="AF32" s="86">
        <v>303</v>
      </c>
      <c r="AG32" s="86">
        <v>9251</v>
      </c>
      <c r="AH32" s="86">
        <v>6963</v>
      </c>
      <c r="AI32" s="86"/>
      <c r="AJ32" s="86" t="s">
        <v>435</v>
      </c>
      <c r="AK32" s="86" t="s">
        <v>456</v>
      </c>
      <c r="AL32" s="86"/>
      <c r="AM32" s="86"/>
      <c r="AN32" s="88">
        <v>41122.02296296296</v>
      </c>
      <c r="AO32" s="90" t="s">
        <v>502</v>
      </c>
      <c r="AP32" s="86" t="b">
        <v>1</v>
      </c>
      <c r="AQ32" s="86" t="b">
        <v>0</v>
      </c>
      <c r="AR32" s="86" t="b">
        <v>1</v>
      </c>
      <c r="AS32" s="86"/>
      <c r="AT32" s="86">
        <v>1</v>
      </c>
      <c r="AU32" s="90" t="s">
        <v>512</v>
      </c>
      <c r="AV32" s="86" t="b">
        <v>0</v>
      </c>
      <c r="AW32" s="86" t="s">
        <v>554</v>
      </c>
      <c r="AX32" s="90" t="s">
        <v>584</v>
      </c>
      <c r="AY32" s="86" t="s">
        <v>66</v>
      </c>
      <c r="AZ32" s="86" t="str">
        <f>REPLACE(INDEX(GroupVertices[Group],MATCH(Vertices[[#This Row],[Vertex]],GroupVertices[Vertex],0)),1,1,"")</f>
        <v>1</v>
      </c>
      <c r="BA32" s="51"/>
      <c r="BB32" s="51"/>
      <c r="BC32" s="51"/>
      <c r="BD32" s="51"/>
      <c r="BE32" s="51" t="s">
        <v>257</v>
      </c>
      <c r="BF32" s="51" t="s">
        <v>257</v>
      </c>
      <c r="BG32" s="120" t="s">
        <v>738</v>
      </c>
      <c r="BH32" s="120" t="s">
        <v>738</v>
      </c>
      <c r="BI32" s="120" t="s">
        <v>745</v>
      </c>
      <c r="BJ32" s="120" t="s">
        <v>745</v>
      </c>
      <c r="BK32" s="120">
        <v>0</v>
      </c>
      <c r="BL32" s="123">
        <v>0</v>
      </c>
      <c r="BM32" s="120">
        <v>0</v>
      </c>
      <c r="BN32" s="123">
        <v>0</v>
      </c>
      <c r="BO32" s="120">
        <v>0</v>
      </c>
      <c r="BP32" s="123">
        <v>0</v>
      </c>
      <c r="BQ32" s="120">
        <v>8</v>
      </c>
      <c r="BR32" s="123">
        <v>100</v>
      </c>
      <c r="BS32" s="120">
        <v>8</v>
      </c>
      <c r="BT32" s="2"/>
      <c r="BU32" s="3"/>
      <c r="BV32" s="3"/>
      <c r="BW32" s="3"/>
      <c r="BX32" s="3"/>
    </row>
    <row r="33" spans="1:76" ht="15">
      <c r="A33" s="14" t="s">
        <v>241</v>
      </c>
      <c r="B33" s="15"/>
      <c r="C33" s="15" t="s">
        <v>64</v>
      </c>
      <c r="D33" s="94">
        <v>210.35720583913002</v>
      </c>
      <c r="E33" s="82"/>
      <c r="F33" s="113" t="s">
        <v>544</v>
      </c>
      <c r="G33" s="15"/>
      <c r="H33" s="16" t="s">
        <v>241</v>
      </c>
      <c r="I33" s="67"/>
      <c r="J33" s="67"/>
      <c r="K33" s="115" t="s">
        <v>625</v>
      </c>
      <c r="L33" s="95">
        <v>1</v>
      </c>
      <c r="M33" s="96">
        <v>6102.2138671875</v>
      </c>
      <c r="N33" s="96">
        <v>8227.826171875</v>
      </c>
      <c r="O33" s="78"/>
      <c r="P33" s="97"/>
      <c r="Q33" s="97"/>
      <c r="R33" s="98"/>
      <c r="S33" s="51">
        <v>0</v>
      </c>
      <c r="T33" s="51">
        <v>1</v>
      </c>
      <c r="U33" s="52">
        <v>0</v>
      </c>
      <c r="V33" s="52">
        <v>0.012987</v>
      </c>
      <c r="W33" s="52">
        <v>0.021851</v>
      </c>
      <c r="X33" s="52">
        <v>0.546815</v>
      </c>
      <c r="Y33" s="52">
        <v>0</v>
      </c>
      <c r="Z33" s="52">
        <v>0</v>
      </c>
      <c r="AA33" s="83">
        <v>33</v>
      </c>
      <c r="AB33" s="83"/>
      <c r="AC33" s="99"/>
      <c r="AD33" s="86" t="s">
        <v>404</v>
      </c>
      <c r="AE33" s="86">
        <v>692</v>
      </c>
      <c r="AF33" s="86">
        <v>590</v>
      </c>
      <c r="AG33" s="86">
        <v>3472</v>
      </c>
      <c r="AH33" s="86">
        <v>12163</v>
      </c>
      <c r="AI33" s="86"/>
      <c r="AJ33" s="86" t="s">
        <v>436</v>
      </c>
      <c r="AK33" s="86" t="s">
        <v>457</v>
      </c>
      <c r="AL33" s="90" t="s">
        <v>474</v>
      </c>
      <c r="AM33" s="86"/>
      <c r="AN33" s="88">
        <v>42519.688113425924</v>
      </c>
      <c r="AO33" s="90" t="s">
        <v>503</v>
      </c>
      <c r="AP33" s="86" t="b">
        <v>1</v>
      </c>
      <c r="AQ33" s="86" t="b">
        <v>0</v>
      </c>
      <c r="AR33" s="86" t="b">
        <v>0</v>
      </c>
      <c r="AS33" s="86"/>
      <c r="AT33" s="86">
        <v>3</v>
      </c>
      <c r="AU33" s="86"/>
      <c r="AV33" s="86" t="b">
        <v>0</v>
      </c>
      <c r="AW33" s="86" t="s">
        <v>554</v>
      </c>
      <c r="AX33" s="90" t="s">
        <v>585</v>
      </c>
      <c r="AY33" s="86" t="s">
        <v>66</v>
      </c>
      <c r="AZ33" s="86" t="str">
        <f>REPLACE(INDEX(GroupVertices[Group],MATCH(Vertices[[#This Row],[Vertex]],GroupVertices[Vertex],0)),1,1,"")</f>
        <v>1</v>
      </c>
      <c r="BA33" s="51"/>
      <c r="BB33" s="51"/>
      <c r="BC33" s="51"/>
      <c r="BD33" s="51"/>
      <c r="BE33" s="51" t="s">
        <v>257</v>
      </c>
      <c r="BF33" s="51" t="s">
        <v>257</v>
      </c>
      <c r="BG33" s="120" t="s">
        <v>738</v>
      </c>
      <c r="BH33" s="120" t="s">
        <v>738</v>
      </c>
      <c r="BI33" s="120" t="s">
        <v>745</v>
      </c>
      <c r="BJ33" s="120" t="s">
        <v>745</v>
      </c>
      <c r="BK33" s="120">
        <v>0</v>
      </c>
      <c r="BL33" s="123">
        <v>0</v>
      </c>
      <c r="BM33" s="120">
        <v>0</v>
      </c>
      <c r="BN33" s="123">
        <v>0</v>
      </c>
      <c r="BO33" s="120">
        <v>0</v>
      </c>
      <c r="BP33" s="123">
        <v>0</v>
      </c>
      <c r="BQ33" s="120">
        <v>8</v>
      </c>
      <c r="BR33" s="123">
        <v>100</v>
      </c>
      <c r="BS33" s="120">
        <v>8</v>
      </c>
      <c r="BT33" s="2"/>
      <c r="BU33" s="3"/>
      <c r="BV33" s="3"/>
      <c r="BW33" s="3"/>
      <c r="BX33" s="3"/>
    </row>
    <row r="34" spans="1:76" ht="15">
      <c r="A34" s="14" t="s">
        <v>242</v>
      </c>
      <c r="B34" s="15"/>
      <c r="C34" s="15" t="s">
        <v>64</v>
      </c>
      <c r="D34" s="94">
        <v>165.53032232781425</v>
      </c>
      <c r="E34" s="82"/>
      <c r="F34" s="113" t="s">
        <v>545</v>
      </c>
      <c r="G34" s="15"/>
      <c r="H34" s="16" t="s">
        <v>242</v>
      </c>
      <c r="I34" s="67"/>
      <c r="J34" s="67"/>
      <c r="K34" s="115" t="s">
        <v>626</v>
      </c>
      <c r="L34" s="95">
        <v>1</v>
      </c>
      <c r="M34" s="96">
        <v>1424.5703125</v>
      </c>
      <c r="N34" s="96">
        <v>1900.6011962890625</v>
      </c>
      <c r="O34" s="78"/>
      <c r="P34" s="97"/>
      <c r="Q34" s="97"/>
      <c r="R34" s="98"/>
      <c r="S34" s="51">
        <v>0</v>
      </c>
      <c r="T34" s="51">
        <v>1</v>
      </c>
      <c r="U34" s="52">
        <v>0</v>
      </c>
      <c r="V34" s="52">
        <v>0.012987</v>
      </c>
      <c r="W34" s="52">
        <v>0.021851</v>
      </c>
      <c r="X34" s="52">
        <v>0.546815</v>
      </c>
      <c r="Y34" s="52">
        <v>0</v>
      </c>
      <c r="Z34" s="52">
        <v>0</v>
      </c>
      <c r="AA34" s="83">
        <v>34</v>
      </c>
      <c r="AB34" s="83"/>
      <c r="AC34" s="99"/>
      <c r="AD34" s="86" t="s">
        <v>405</v>
      </c>
      <c r="AE34" s="86">
        <v>90</v>
      </c>
      <c r="AF34" s="86">
        <v>44</v>
      </c>
      <c r="AG34" s="86">
        <v>3006</v>
      </c>
      <c r="AH34" s="86">
        <v>202</v>
      </c>
      <c r="AI34" s="86"/>
      <c r="AJ34" s="86"/>
      <c r="AK34" s="86" t="s">
        <v>458</v>
      </c>
      <c r="AL34" s="86"/>
      <c r="AM34" s="86"/>
      <c r="AN34" s="88">
        <v>43388.43206018519</v>
      </c>
      <c r="AO34" s="86"/>
      <c r="AP34" s="86" t="b">
        <v>1</v>
      </c>
      <c r="AQ34" s="86" t="b">
        <v>0</v>
      </c>
      <c r="AR34" s="86" t="b">
        <v>0</v>
      </c>
      <c r="AS34" s="86"/>
      <c r="AT34" s="86">
        <v>1</v>
      </c>
      <c r="AU34" s="86"/>
      <c r="AV34" s="86" t="b">
        <v>0</v>
      </c>
      <c r="AW34" s="86" t="s">
        <v>554</v>
      </c>
      <c r="AX34" s="90" t="s">
        <v>586</v>
      </c>
      <c r="AY34" s="86" t="s">
        <v>66</v>
      </c>
      <c r="AZ34" s="86" t="str">
        <f>REPLACE(INDEX(GroupVertices[Group],MATCH(Vertices[[#This Row],[Vertex]],GroupVertices[Vertex],0)),1,1,"")</f>
        <v>1</v>
      </c>
      <c r="BA34" s="51"/>
      <c r="BB34" s="51"/>
      <c r="BC34" s="51"/>
      <c r="BD34" s="51"/>
      <c r="BE34" s="51" t="s">
        <v>257</v>
      </c>
      <c r="BF34" s="51" t="s">
        <v>257</v>
      </c>
      <c r="BG34" s="120" t="s">
        <v>738</v>
      </c>
      <c r="BH34" s="120" t="s">
        <v>738</v>
      </c>
      <c r="BI34" s="120" t="s">
        <v>745</v>
      </c>
      <c r="BJ34" s="120" t="s">
        <v>745</v>
      </c>
      <c r="BK34" s="120">
        <v>0</v>
      </c>
      <c r="BL34" s="123">
        <v>0</v>
      </c>
      <c r="BM34" s="120">
        <v>0</v>
      </c>
      <c r="BN34" s="123">
        <v>0</v>
      </c>
      <c r="BO34" s="120">
        <v>0</v>
      </c>
      <c r="BP34" s="123">
        <v>0</v>
      </c>
      <c r="BQ34" s="120">
        <v>8</v>
      </c>
      <c r="BR34" s="123">
        <v>100</v>
      </c>
      <c r="BS34" s="120">
        <v>8</v>
      </c>
      <c r="BT34" s="2"/>
      <c r="BU34" s="3"/>
      <c r="BV34" s="3"/>
      <c r="BW34" s="3"/>
      <c r="BX34" s="3"/>
    </row>
    <row r="35" spans="1:76" ht="15">
      <c r="A35" s="14" t="s">
        <v>243</v>
      </c>
      <c r="B35" s="15"/>
      <c r="C35" s="15" t="s">
        <v>64</v>
      </c>
      <c r="D35" s="94">
        <v>167.99333790535906</v>
      </c>
      <c r="E35" s="82"/>
      <c r="F35" s="113" t="s">
        <v>546</v>
      </c>
      <c r="G35" s="15"/>
      <c r="H35" s="16" t="s">
        <v>243</v>
      </c>
      <c r="I35" s="67"/>
      <c r="J35" s="67"/>
      <c r="K35" s="115" t="s">
        <v>627</v>
      </c>
      <c r="L35" s="95">
        <v>1</v>
      </c>
      <c r="M35" s="96">
        <v>1782.0455322265625</v>
      </c>
      <c r="N35" s="96">
        <v>6504.91552734375</v>
      </c>
      <c r="O35" s="78"/>
      <c r="P35" s="97"/>
      <c r="Q35" s="97"/>
      <c r="R35" s="98"/>
      <c r="S35" s="51">
        <v>0</v>
      </c>
      <c r="T35" s="51">
        <v>1</v>
      </c>
      <c r="U35" s="52">
        <v>0</v>
      </c>
      <c r="V35" s="52">
        <v>0.012987</v>
      </c>
      <c r="W35" s="52">
        <v>0.021851</v>
      </c>
      <c r="X35" s="52">
        <v>0.546815</v>
      </c>
      <c r="Y35" s="52">
        <v>0</v>
      </c>
      <c r="Z35" s="52">
        <v>0</v>
      </c>
      <c r="AA35" s="83">
        <v>35</v>
      </c>
      <c r="AB35" s="83"/>
      <c r="AC35" s="99"/>
      <c r="AD35" s="86" t="s">
        <v>406</v>
      </c>
      <c r="AE35" s="86">
        <v>796</v>
      </c>
      <c r="AF35" s="86">
        <v>74</v>
      </c>
      <c r="AG35" s="86">
        <v>941</v>
      </c>
      <c r="AH35" s="86">
        <v>450</v>
      </c>
      <c r="AI35" s="86"/>
      <c r="AJ35" s="86" t="s">
        <v>437</v>
      </c>
      <c r="AK35" s="86" t="s">
        <v>459</v>
      </c>
      <c r="AL35" s="86"/>
      <c r="AM35" s="86"/>
      <c r="AN35" s="88">
        <v>40678.07166666666</v>
      </c>
      <c r="AO35" s="90" t="s">
        <v>504</v>
      </c>
      <c r="AP35" s="86" t="b">
        <v>1</v>
      </c>
      <c r="AQ35" s="86" t="b">
        <v>0</v>
      </c>
      <c r="AR35" s="86" t="b">
        <v>0</v>
      </c>
      <c r="AS35" s="86"/>
      <c r="AT35" s="86">
        <v>3</v>
      </c>
      <c r="AU35" s="90" t="s">
        <v>512</v>
      </c>
      <c r="AV35" s="86" t="b">
        <v>0</v>
      </c>
      <c r="AW35" s="86" t="s">
        <v>554</v>
      </c>
      <c r="AX35" s="90" t="s">
        <v>587</v>
      </c>
      <c r="AY35" s="86" t="s">
        <v>66</v>
      </c>
      <c r="AZ35" s="86" t="str">
        <f>REPLACE(INDEX(GroupVertices[Group],MATCH(Vertices[[#This Row],[Vertex]],GroupVertices[Vertex],0)),1,1,"")</f>
        <v>1</v>
      </c>
      <c r="BA35" s="51"/>
      <c r="BB35" s="51"/>
      <c r="BC35" s="51"/>
      <c r="BD35" s="51"/>
      <c r="BE35" s="51" t="s">
        <v>257</v>
      </c>
      <c r="BF35" s="51" t="s">
        <v>257</v>
      </c>
      <c r="BG35" s="120" t="s">
        <v>738</v>
      </c>
      <c r="BH35" s="120" t="s">
        <v>738</v>
      </c>
      <c r="BI35" s="120" t="s">
        <v>745</v>
      </c>
      <c r="BJ35" s="120" t="s">
        <v>745</v>
      </c>
      <c r="BK35" s="120">
        <v>0</v>
      </c>
      <c r="BL35" s="123">
        <v>0</v>
      </c>
      <c r="BM35" s="120">
        <v>0</v>
      </c>
      <c r="BN35" s="123">
        <v>0</v>
      </c>
      <c r="BO35" s="120">
        <v>0</v>
      </c>
      <c r="BP35" s="123">
        <v>0</v>
      </c>
      <c r="BQ35" s="120">
        <v>8</v>
      </c>
      <c r="BR35" s="123">
        <v>100</v>
      </c>
      <c r="BS35" s="120">
        <v>8</v>
      </c>
      <c r="BT35" s="2"/>
      <c r="BU35" s="3"/>
      <c r="BV35" s="3"/>
      <c r="BW35" s="3"/>
      <c r="BX35" s="3"/>
    </row>
    <row r="36" spans="1:76" ht="15">
      <c r="A36" s="14" t="s">
        <v>244</v>
      </c>
      <c r="B36" s="15"/>
      <c r="C36" s="15" t="s">
        <v>64</v>
      </c>
      <c r="D36" s="94">
        <v>174.97188204173605</v>
      </c>
      <c r="E36" s="82"/>
      <c r="F36" s="113" t="s">
        <v>547</v>
      </c>
      <c r="G36" s="15"/>
      <c r="H36" s="16" t="s">
        <v>244</v>
      </c>
      <c r="I36" s="67"/>
      <c r="J36" s="67"/>
      <c r="K36" s="115" t="s">
        <v>628</v>
      </c>
      <c r="L36" s="95">
        <v>1</v>
      </c>
      <c r="M36" s="96">
        <v>5002.59765625</v>
      </c>
      <c r="N36" s="96">
        <v>413.2528381347656</v>
      </c>
      <c r="O36" s="78"/>
      <c r="P36" s="97"/>
      <c r="Q36" s="97"/>
      <c r="R36" s="98"/>
      <c r="S36" s="51">
        <v>0</v>
      </c>
      <c r="T36" s="51">
        <v>1</v>
      </c>
      <c r="U36" s="52">
        <v>0</v>
      </c>
      <c r="V36" s="52">
        <v>0.012987</v>
      </c>
      <c r="W36" s="52">
        <v>0.021851</v>
      </c>
      <c r="X36" s="52">
        <v>0.546815</v>
      </c>
      <c r="Y36" s="52">
        <v>0</v>
      </c>
      <c r="Z36" s="52">
        <v>0</v>
      </c>
      <c r="AA36" s="83">
        <v>36</v>
      </c>
      <c r="AB36" s="83"/>
      <c r="AC36" s="99"/>
      <c r="AD36" s="86" t="s">
        <v>407</v>
      </c>
      <c r="AE36" s="86">
        <v>530</v>
      </c>
      <c r="AF36" s="86">
        <v>159</v>
      </c>
      <c r="AG36" s="86">
        <v>1196</v>
      </c>
      <c r="AH36" s="86">
        <v>2463</v>
      </c>
      <c r="AI36" s="86"/>
      <c r="AJ36" s="86" t="s">
        <v>438</v>
      </c>
      <c r="AK36" s="86" t="s">
        <v>460</v>
      </c>
      <c r="AL36" s="90" t="s">
        <v>475</v>
      </c>
      <c r="AM36" s="86"/>
      <c r="AN36" s="88">
        <v>41183.5522337963</v>
      </c>
      <c r="AO36" s="90" t="s">
        <v>505</v>
      </c>
      <c r="AP36" s="86" t="b">
        <v>1</v>
      </c>
      <c r="AQ36" s="86" t="b">
        <v>0</v>
      </c>
      <c r="AR36" s="86" t="b">
        <v>0</v>
      </c>
      <c r="AS36" s="86"/>
      <c r="AT36" s="86">
        <v>0</v>
      </c>
      <c r="AU36" s="90" t="s">
        <v>512</v>
      </c>
      <c r="AV36" s="86" t="b">
        <v>0</v>
      </c>
      <c r="AW36" s="86" t="s">
        <v>554</v>
      </c>
      <c r="AX36" s="90" t="s">
        <v>588</v>
      </c>
      <c r="AY36" s="86" t="s">
        <v>66</v>
      </c>
      <c r="AZ36" s="86" t="str">
        <f>REPLACE(INDEX(GroupVertices[Group],MATCH(Vertices[[#This Row],[Vertex]],GroupVertices[Vertex],0)),1,1,"")</f>
        <v>1</v>
      </c>
      <c r="BA36" s="51"/>
      <c r="BB36" s="51"/>
      <c r="BC36" s="51"/>
      <c r="BD36" s="51"/>
      <c r="BE36" s="51" t="s">
        <v>257</v>
      </c>
      <c r="BF36" s="51" t="s">
        <v>257</v>
      </c>
      <c r="BG36" s="120" t="s">
        <v>738</v>
      </c>
      <c r="BH36" s="120" t="s">
        <v>738</v>
      </c>
      <c r="BI36" s="120" t="s">
        <v>745</v>
      </c>
      <c r="BJ36" s="120" t="s">
        <v>745</v>
      </c>
      <c r="BK36" s="120">
        <v>0</v>
      </c>
      <c r="BL36" s="123">
        <v>0</v>
      </c>
      <c r="BM36" s="120">
        <v>0</v>
      </c>
      <c r="BN36" s="123">
        <v>0</v>
      </c>
      <c r="BO36" s="120">
        <v>0</v>
      </c>
      <c r="BP36" s="123">
        <v>0</v>
      </c>
      <c r="BQ36" s="120">
        <v>8</v>
      </c>
      <c r="BR36" s="123">
        <v>100</v>
      </c>
      <c r="BS36" s="120">
        <v>8</v>
      </c>
      <c r="BT36" s="2"/>
      <c r="BU36" s="3"/>
      <c r="BV36" s="3"/>
      <c r="BW36" s="3"/>
      <c r="BX36" s="3"/>
    </row>
    <row r="37" spans="1:76" ht="15">
      <c r="A37" s="14" t="s">
        <v>245</v>
      </c>
      <c r="B37" s="15"/>
      <c r="C37" s="15" t="s">
        <v>64</v>
      </c>
      <c r="D37" s="94">
        <v>270.37268541197216</v>
      </c>
      <c r="E37" s="82"/>
      <c r="F37" s="113" t="s">
        <v>548</v>
      </c>
      <c r="G37" s="15"/>
      <c r="H37" s="16" t="s">
        <v>245</v>
      </c>
      <c r="I37" s="67"/>
      <c r="J37" s="67"/>
      <c r="K37" s="115" t="s">
        <v>629</v>
      </c>
      <c r="L37" s="95">
        <v>1</v>
      </c>
      <c r="M37" s="96">
        <v>632.13525390625</v>
      </c>
      <c r="N37" s="96">
        <v>2950.559326171875</v>
      </c>
      <c r="O37" s="78"/>
      <c r="P37" s="97"/>
      <c r="Q37" s="97"/>
      <c r="R37" s="98"/>
      <c r="S37" s="51">
        <v>0</v>
      </c>
      <c r="T37" s="51">
        <v>1</v>
      </c>
      <c r="U37" s="52">
        <v>0</v>
      </c>
      <c r="V37" s="52">
        <v>0.012987</v>
      </c>
      <c r="W37" s="52">
        <v>0.021851</v>
      </c>
      <c r="X37" s="52">
        <v>0.546815</v>
      </c>
      <c r="Y37" s="52">
        <v>0</v>
      </c>
      <c r="Z37" s="52">
        <v>0</v>
      </c>
      <c r="AA37" s="83">
        <v>37</v>
      </c>
      <c r="AB37" s="83"/>
      <c r="AC37" s="99"/>
      <c r="AD37" s="86" t="s">
        <v>408</v>
      </c>
      <c r="AE37" s="86">
        <v>4096</v>
      </c>
      <c r="AF37" s="86">
        <v>1321</v>
      </c>
      <c r="AG37" s="86">
        <v>71971</v>
      </c>
      <c r="AH37" s="86">
        <v>60233</v>
      </c>
      <c r="AI37" s="86"/>
      <c r="AJ37" s="86" t="s">
        <v>439</v>
      </c>
      <c r="AK37" s="86" t="s">
        <v>461</v>
      </c>
      <c r="AL37" s="86"/>
      <c r="AM37" s="86"/>
      <c r="AN37" s="88">
        <v>39285.75628472222</v>
      </c>
      <c r="AO37" s="86"/>
      <c r="AP37" s="86" t="b">
        <v>0</v>
      </c>
      <c r="AQ37" s="86" t="b">
        <v>0</v>
      </c>
      <c r="AR37" s="86" t="b">
        <v>1</v>
      </c>
      <c r="AS37" s="86"/>
      <c r="AT37" s="86">
        <v>32</v>
      </c>
      <c r="AU37" s="90" t="s">
        <v>512</v>
      </c>
      <c r="AV37" s="86" t="b">
        <v>0</v>
      </c>
      <c r="AW37" s="86" t="s">
        <v>554</v>
      </c>
      <c r="AX37" s="90" t="s">
        <v>589</v>
      </c>
      <c r="AY37" s="86" t="s">
        <v>66</v>
      </c>
      <c r="AZ37" s="86" t="str">
        <f>REPLACE(INDEX(GroupVertices[Group],MATCH(Vertices[[#This Row],[Vertex]],GroupVertices[Vertex],0)),1,1,"")</f>
        <v>1</v>
      </c>
      <c r="BA37" s="51"/>
      <c r="BB37" s="51"/>
      <c r="BC37" s="51"/>
      <c r="BD37" s="51"/>
      <c r="BE37" s="51" t="s">
        <v>257</v>
      </c>
      <c r="BF37" s="51" t="s">
        <v>257</v>
      </c>
      <c r="BG37" s="120" t="s">
        <v>738</v>
      </c>
      <c r="BH37" s="120" t="s">
        <v>738</v>
      </c>
      <c r="BI37" s="120" t="s">
        <v>745</v>
      </c>
      <c r="BJ37" s="120" t="s">
        <v>745</v>
      </c>
      <c r="BK37" s="120">
        <v>0</v>
      </c>
      <c r="BL37" s="123">
        <v>0</v>
      </c>
      <c r="BM37" s="120">
        <v>0</v>
      </c>
      <c r="BN37" s="123">
        <v>0</v>
      </c>
      <c r="BO37" s="120">
        <v>0</v>
      </c>
      <c r="BP37" s="123">
        <v>0</v>
      </c>
      <c r="BQ37" s="120">
        <v>8</v>
      </c>
      <c r="BR37" s="123">
        <v>100</v>
      </c>
      <c r="BS37" s="120">
        <v>8</v>
      </c>
      <c r="BT37" s="2"/>
      <c r="BU37" s="3"/>
      <c r="BV37" s="3"/>
      <c r="BW37" s="3"/>
      <c r="BX37" s="3"/>
    </row>
    <row r="38" spans="1:76" ht="15">
      <c r="A38" s="14" t="s">
        <v>246</v>
      </c>
      <c r="B38" s="15"/>
      <c r="C38" s="15" t="s">
        <v>64</v>
      </c>
      <c r="D38" s="94">
        <v>170.3742529636524</v>
      </c>
      <c r="E38" s="82"/>
      <c r="F38" s="113" t="s">
        <v>549</v>
      </c>
      <c r="G38" s="15"/>
      <c r="H38" s="16" t="s">
        <v>246</v>
      </c>
      <c r="I38" s="67"/>
      <c r="J38" s="67"/>
      <c r="K38" s="115" t="s">
        <v>630</v>
      </c>
      <c r="L38" s="95">
        <v>1</v>
      </c>
      <c r="M38" s="96">
        <v>2674.5859375</v>
      </c>
      <c r="N38" s="96">
        <v>4927.15234375</v>
      </c>
      <c r="O38" s="78"/>
      <c r="P38" s="97"/>
      <c r="Q38" s="97"/>
      <c r="R38" s="98"/>
      <c r="S38" s="51">
        <v>0</v>
      </c>
      <c r="T38" s="51">
        <v>1</v>
      </c>
      <c r="U38" s="52">
        <v>0</v>
      </c>
      <c r="V38" s="52">
        <v>0.012987</v>
      </c>
      <c r="W38" s="52">
        <v>0.021851</v>
      </c>
      <c r="X38" s="52">
        <v>0.546815</v>
      </c>
      <c r="Y38" s="52">
        <v>0</v>
      </c>
      <c r="Z38" s="52">
        <v>0</v>
      </c>
      <c r="AA38" s="83">
        <v>38</v>
      </c>
      <c r="AB38" s="83"/>
      <c r="AC38" s="99"/>
      <c r="AD38" s="86" t="s">
        <v>409</v>
      </c>
      <c r="AE38" s="86">
        <v>556</v>
      </c>
      <c r="AF38" s="86">
        <v>103</v>
      </c>
      <c r="AG38" s="86">
        <v>5304</v>
      </c>
      <c r="AH38" s="86">
        <v>1558</v>
      </c>
      <c r="AI38" s="86"/>
      <c r="AJ38" s="86" t="s">
        <v>440</v>
      </c>
      <c r="AK38" s="86" t="s">
        <v>462</v>
      </c>
      <c r="AL38" s="86"/>
      <c r="AM38" s="86"/>
      <c r="AN38" s="88">
        <v>43339.792719907404</v>
      </c>
      <c r="AO38" s="90" t="s">
        <v>506</v>
      </c>
      <c r="AP38" s="86" t="b">
        <v>1</v>
      </c>
      <c r="AQ38" s="86" t="b">
        <v>0</v>
      </c>
      <c r="AR38" s="86" t="b">
        <v>0</v>
      </c>
      <c r="AS38" s="86"/>
      <c r="AT38" s="86">
        <v>0</v>
      </c>
      <c r="AU38" s="86"/>
      <c r="AV38" s="86" t="b">
        <v>0</v>
      </c>
      <c r="AW38" s="86" t="s">
        <v>554</v>
      </c>
      <c r="AX38" s="90" t="s">
        <v>590</v>
      </c>
      <c r="AY38" s="86" t="s">
        <v>66</v>
      </c>
      <c r="AZ38" s="86" t="str">
        <f>REPLACE(INDEX(GroupVertices[Group],MATCH(Vertices[[#This Row],[Vertex]],GroupVertices[Vertex],0)),1,1,"")</f>
        <v>1</v>
      </c>
      <c r="BA38" s="51"/>
      <c r="BB38" s="51"/>
      <c r="BC38" s="51"/>
      <c r="BD38" s="51"/>
      <c r="BE38" s="51" t="s">
        <v>257</v>
      </c>
      <c r="BF38" s="51" t="s">
        <v>257</v>
      </c>
      <c r="BG38" s="120" t="s">
        <v>738</v>
      </c>
      <c r="BH38" s="120" t="s">
        <v>738</v>
      </c>
      <c r="BI38" s="120" t="s">
        <v>745</v>
      </c>
      <c r="BJ38" s="120" t="s">
        <v>745</v>
      </c>
      <c r="BK38" s="120">
        <v>0</v>
      </c>
      <c r="BL38" s="123">
        <v>0</v>
      </c>
      <c r="BM38" s="120">
        <v>0</v>
      </c>
      <c r="BN38" s="123">
        <v>0</v>
      </c>
      <c r="BO38" s="120">
        <v>0</v>
      </c>
      <c r="BP38" s="123">
        <v>0</v>
      </c>
      <c r="BQ38" s="120">
        <v>8</v>
      </c>
      <c r="BR38" s="123">
        <v>100</v>
      </c>
      <c r="BS38" s="120">
        <v>8</v>
      </c>
      <c r="BT38" s="2"/>
      <c r="BU38" s="3"/>
      <c r="BV38" s="3"/>
      <c r="BW38" s="3"/>
      <c r="BX38" s="3"/>
    </row>
    <row r="39" spans="1:76" ht="15">
      <c r="A39" s="14" t="s">
        <v>247</v>
      </c>
      <c r="B39" s="15"/>
      <c r="C39" s="15" t="s">
        <v>64</v>
      </c>
      <c r="D39" s="94">
        <v>164.7914176545508</v>
      </c>
      <c r="E39" s="82"/>
      <c r="F39" s="113" t="s">
        <v>550</v>
      </c>
      <c r="G39" s="15"/>
      <c r="H39" s="16" t="s">
        <v>247</v>
      </c>
      <c r="I39" s="67"/>
      <c r="J39" s="67"/>
      <c r="K39" s="115" t="s">
        <v>631</v>
      </c>
      <c r="L39" s="95">
        <v>1</v>
      </c>
      <c r="M39" s="96">
        <v>4014.8583984375</v>
      </c>
      <c r="N39" s="96">
        <v>9539.3212890625</v>
      </c>
      <c r="O39" s="78"/>
      <c r="P39" s="97"/>
      <c r="Q39" s="97"/>
      <c r="R39" s="98"/>
      <c r="S39" s="51">
        <v>0</v>
      </c>
      <c r="T39" s="51">
        <v>1</v>
      </c>
      <c r="U39" s="52">
        <v>0</v>
      </c>
      <c r="V39" s="52">
        <v>0.012987</v>
      </c>
      <c r="W39" s="52">
        <v>0.021851</v>
      </c>
      <c r="X39" s="52">
        <v>0.546815</v>
      </c>
      <c r="Y39" s="52">
        <v>0</v>
      </c>
      <c r="Z39" s="52">
        <v>0</v>
      </c>
      <c r="AA39" s="83">
        <v>39</v>
      </c>
      <c r="AB39" s="83"/>
      <c r="AC39" s="99"/>
      <c r="AD39" s="86" t="s">
        <v>410</v>
      </c>
      <c r="AE39" s="86">
        <v>373</v>
      </c>
      <c r="AF39" s="86">
        <v>35</v>
      </c>
      <c r="AG39" s="86">
        <v>3642</v>
      </c>
      <c r="AH39" s="86">
        <v>1530</v>
      </c>
      <c r="AI39" s="86"/>
      <c r="AJ39" s="86" t="s">
        <v>441</v>
      </c>
      <c r="AK39" s="86" t="s">
        <v>463</v>
      </c>
      <c r="AL39" s="86"/>
      <c r="AM39" s="86"/>
      <c r="AN39" s="88">
        <v>42979.55399305555</v>
      </c>
      <c r="AO39" s="86"/>
      <c r="AP39" s="86" t="b">
        <v>1</v>
      </c>
      <c r="AQ39" s="86" t="b">
        <v>0</v>
      </c>
      <c r="AR39" s="86" t="b">
        <v>0</v>
      </c>
      <c r="AS39" s="86"/>
      <c r="AT39" s="86">
        <v>0</v>
      </c>
      <c r="AU39" s="86"/>
      <c r="AV39" s="86" t="b">
        <v>0</v>
      </c>
      <c r="AW39" s="86" t="s">
        <v>554</v>
      </c>
      <c r="AX39" s="90" t="s">
        <v>591</v>
      </c>
      <c r="AY39" s="86" t="s">
        <v>66</v>
      </c>
      <c r="AZ39" s="86" t="str">
        <f>REPLACE(INDEX(GroupVertices[Group],MATCH(Vertices[[#This Row],[Vertex]],GroupVertices[Vertex],0)),1,1,"")</f>
        <v>1</v>
      </c>
      <c r="BA39" s="51"/>
      <c r="BB39" s="51"/>
      <c r="BC39" s="51"/>
      <c r="BD39" s="51"/>
      <c r="BE39" s="51" t="s">
        <v>257</v>
      </c>
      <c r="BF39" s="51" t="s">
        <v>257</v>
      </c>
      <c r="BG39" s="120" t="s">
        <v>738</v>
      </c>
      <c r="BH39" s="120" t="s">
        <v>738</v>
      </c>
      <c r="BI39" s="120" t="s">
        <v>745</v>
      </c>
      <c r="BJ39" s="120" t="s">
        <v>745</v>
      </c>
      <c r="BK39" s="120">
        <v>0</v>
      </c>
      <c r="BL39" s="123">
        <v>0</v>
      </c>
      <c r="BM39" s="120">
        <v>0</v>
      </c>
      <c r="BN39" s="123">
        <v>0</v>
      </c>
      <c r="BO39" s="120">
        <v>0</v>
      </c>
      <c r="BP39" s="123">
        <v>0</v>
      </c>
      <c r="BQ39" s="120">
        <v>8</v>
      </c>
      <c r="BR39" s="123">
        <v>100</v>
      </c>
      <c r="BS39" s="120">
        <v>8</v>
      </c>
      <c r="BT39" s="2"/>
      <c r="BU39" s="3"/>
      <c r="BV39" s="3"/>
      <c r="BW39" s="3"/>
      <c r="BX39" s="3"/>
    </row>
    <row r="40" spans="1:76" ht="15">
      <c r="A40" s="14" t="s">
        <v>248</v>
      </c>
      <c r="B40" s="15"/>
      <c r="C40" s="15" t="s">
        <v>64</v>
      </c>
      <c r="D40" s="94">
        <v>169.14274517488</v>
      </c>
      <c r="E40" s="82"/>
      <c r="F40" s="113" t="s">
        <v>551</v>
      </c>
      <c r="G40" s="15"/>
      <c r="H40" s="16" t="s">
        <v>248</v>
      </c>
      <c r="I40" s="67"/>
      <c r="J40" s="67"/>
      <c r="K40" s="115" t="s">
        <v>632</v>
      </c>
      <c r="L40" s="95">
        <v>1</v>
      </c>
      <c r="M40" s="96">
        <v>2190.76171875</v>
      </c>
      <c r="N40" s="96">
        <v>8332.3701171875</v>
      </c>
      <c r="O40" s="78"/>
      <c r="P40" s="97"/>
      <c r="Q40" s="97"/>
      <c r="R40" s="98"/>
      <c r="S40" s="51">
        <v>0</v>
      </c>
      <c r="T40" s="51">
        <v>1</v>
      </c>
      <c r="U40" s="52">
        <v>0</v>
      </c>
      <c r="V40" s="52">
        <v>0.012987</v>
      </c>
      <c r="W40" s="52">
        <v>0.021851</v>
      </c>
      <c r="X40" s="52">
        <v>0.546815</v>
      </c>
      <c r="Y40" s="52">
        <v>0</v>
      </c>
      <c r="Z40" s="52">
        <v>0</v>
      </c>
      <c r="AA40" s="83">
        <v>40</v>
      </c>
      <c r="AB40" s="83"/>
      <c r="AC40" s="99"/>
      <c r="AD40" s="86" t="s">
        <v>411</v>
      </c>
      <c r="AE40" s="86">
        <v>160</v>
      </c>
      <c r="AF40" s="86">
        <v>88</v>
      </c>
      <c r="AG40" s="86">
        <v>1058</v>
      </c>
      <c r="AH40" s="86">
        <v>69</v>
      </c>
      <c r="AI40" s="86"/>
      <c r="AJ40" s="86" t="s">
        <v>442</v>
      </c>
      <c r="AK40" s="86"/>
      <c r="AL40" s="86"/>
      <c r="AM40" s="86"/>
      <c r="AN40" s="88">
        <v>43458.800787037035</v>
      </c>
      <c r="AO40" s="90" t="s">
        <v>507</v>
      </c>
      <c r="AP40" s="86" t="b">
        <v>1</v>
      </c>
      <c r="AQ40" s="86" t="b">
        <v>0</v>
      </c>
      <c r="AR40" s="86" t="b">
        <v>0</v>
      </c>
      <c r="AS40" s="86"/>
      <c r="AT40" s="86">
        <v>1</v>
      </c>
      <c r="AU40" s="86"/>
      <c r="AV40" s="86" t="b">
        <v>0</v>
      </c>
      <c r="AW40" s="86" t="s">
        <v>554</v>
      </c>
      <c r="AX40" s="90" t="s">
        <v>592</v>
      </c>
      <c r="AY40" s="86" t="s">
        <v>66</v>
      </c>
      <c r="AZ40" s="86" t="str">
        <f>REPLACE(INDEX(GroupVertices[Group],MATCH(Vertices[[#This Row],[Vertex]],GroupVertices[Vertex],0)),1,1,"")</f>
        <v>1</v>
      </c>
      <c r="BA40" s="51"/>
      <c r="BB40" s="51"/>
      <c r="BC40" s="51"/>
      <c r="BD40" s="51"/>
      <c r="BE40" s="51" t="s">
        <v>257</v>
      </c>
      <c r="BF40" s="51" t="s">
        <v>257</v>
      </c>
      <c r="BG40" s="120" t="s">
        <v>738</v>
      </c>
      <c r="BH40" s="120" t="s">
        <v>738</v>
      </c>
      <c r="BI40" s="120" t="s">
        <v>745</v>
      </c>
      <c r="BJ40" s="120" t="s">
        <v>745</v>
      </c>
      <c r="BK40" s="120">
        <v>0</v>
      </c>
      <c r="BL40" s="123">
        <v>0</v>
      </c>
      <c r="BM40" s="120">
        <v>0</v>
      </c>
      <c r="BN40" s="123">
        <v>0</v>
      </c>
      <c r="BO40" s="120">
        <v>0</v>
      </c>
      <c r="BP40" s="123">
        <v>0</v>
      </c>
      <c r="BQ40" s="120">
        <v>8</v>
      </c>
      <c r="BR40" s="123">
        <v>100</v>
      </c>
      <c r="BS40" s="120">
        <v>8</v>
      </c>
      <c r="BT40" s="2"/>
      <c r="BU40" s="3"/>
      <c r="BV40" s="3"/>
      <c r="BW40" s="3"/>
      <c r="BX40" s="3"/>
    </row>
    <row r="41" spans="1:76" ht="15">
      <c r="A41" s="14" t="s">
        <v>249</v>
      </c>
      <c r="B41" s="15"/>
      <c r="C41" s="15" t="s">
        <v>64</v>
      </c>
      <c r="D41" s="94">
        <v>563.7178406975605</v>
      </c>
      <c r="E41" s="82"/>
      <c r="F41" s="113" t="s">
        <v>552</v>
      </c>
      <c r="G41" s="15"/>
      <c r="H41" s="16" t="s">
        <v>249</v>
      </c>
      <c r="I41" s="67"/>
      <c r="J41" s="67"/>
      <c r="K41" s="115" t="s">
        <v>633</v>
      </c>
      <c r="L41" s="95">
        <v>1</v>
      </c>
      <c r="M41" s="96">
        <v>3584.0615234375</v>
      </c>
      <c r="N41" s="96">
        <v>6615.3935546875</v>
      </c>
      <c r="O41" s="78"/>
      <c r="P41" s="97"/>
      <c r="Q41" s="97"/>
      <c r="R41" s="98"/>
      <c r="S41" s="51">
        <v>0</v>
      </c>
      <c r="T41" s="51">
        <v>1</v>
      </c>
      <c r="U41" s="52">
        <v>0</v>
      </c>
      <c r="V41" s="52">
        <v>0.012987</v>
      </c>
      <c r="W41" s="52">
        <v>0.021851</v>
      </c>
      <c r="X41" s="52">
        <v>0.546815</v>
      </c>
      <c r="Y41" s="52">
        <v>0</v>
      </c>
      <c r="Z41" s="52">
        <v>0</v>
      </c>
      <c r="AA41" s="83">
        <v>41</v>
      </c>
      <c r="AB41" s="83"/>
      <c r="AC41" s="99"/>
      <c r="AD41" s="86" t="s">
        <v>412</v>
      </c>
      <c r="AE41" s="86">
        <v>795</v>
      </c>
      <c r="AF41" s="86">
        <v>4894</v>
      </c>
      <c r="AG41" s="86">
        <v>68963</v>
      </c>
      <c r="AH41" s="86">
        <v>9690</v>
      </c>
      <c r="AI41" s="86"/>
      <c r="AJ41" s="86" t="s">
        <v>443</v>
      </c>
      <c r="AK41" s="86" t="s">
        <v>464</v>
      </c>
      <c r="AL41" s="86"/>
      <c r="AM41" s="86"/>
      <c r="AN41" s="88">
        <v>41138.90589120371</v>
      </c>
      <c r="AO41" s="90" t="s">
        <v>508</v>
      </c>
      <c r="AP41" s="86" t="b">
        <v>1</v>
      </c>
      <c r="AQ41" s="86" t="b">
        <v>0</v>
      </c>
      <c r="AR41" s="86" t="b">
        <v>1</v>
      </c>
      <c r="AS41" s="86"/>
      <c r="AT41" s="86">
        <v>43</v>
      </c>
      <c r="AU41" s="90" t="s">
        <v>512</v>
      </c>
      <c r="AV41" s="86" t="b">
        <v>0</v>
      </c>
      <c r="AW41" s="86" t="s">
        <v>554</v>
      </c>
      <c r="AX41" s="90" t="s">
        <v>593</v>
      </c>
      <c r="AY41" s="86" t="s">
        <v>66</v>
      </c>
      <c r="AZ41" s="86" t="str">
        <f>REPLACE(INDEX(GroupVertices[Group],MATCH(Vertices[[#This Row],[Vertex]],GroupVertices[Vertex],0)),1,1,"")</f>
        <v>1</v>
      </c>
      <c r="BA41" s="51"/>
      <c r="BB41" s="51"/>
      <c r="BC41" s="51"/>
      <c r="BD41" s="51"/>
      <c r="BE41" s="51" t="s">
        <v>257</v>
      </c>
      <c r="BF41" s="51" t="s">
        <v>257</v>
      </c>
      <c r="BG41" s="120" t="s">
        <v>738</v>
      </c>
      <c r="BH41" s="120" t="s">
        <v>738</v>
      </c>
      <c r="BI41" s="120" t="s">
        <v>745</v>
      </c>
      <c r="BJ41" s="120" t="s">
        <v>745</v>
      </c>
      <c r="BK41" s="120">
        <v>0</v>
      </c>
      <c r="BL41" s="123">
        <v>0</v>
      </c>
      <c r="BM41" s="120">
        <v>0</v>
      </c>
      <c r="BN41" s="123">
        <v>0</v>
      </c>
      <c r="BO41" s="120">
        <v>0</v>
      </c>
      <c r="BP41" s="123">
        <v>0</v>
      </c>
      <c r="BQ41" s="120">
        <v>8</v>
      </c>
      <c r="BR41" s="123">
        <v>100</v>
      </c>
      <c r="BS41" s="120">
        <v>8</v>
      </c>
      <c r="BT41" s="2"/>
      <c r="BU41" s="3"/>
      <c r="BV41" s="3"/>
      <c r="BW41" s="3"/>
      <c r="BX41" s="3"/>
    </row>
    <row r="42" spans="1:76" ht="15">
      <c r="A42" s="100" t="s">
        <v>251</v>
      </c>
      <c r="B42" s="101"/>
      <c r="C42" s="101" t="s">
        <v>64</v>
      </c>
      <c r="D42" s="102">
        <v>163.0673067502694</v>
      </c>
      <c r="E42" s="103"/>
      <c r="F42" s="114" t="s">
        <v>553</v>
      </c>
      <c r="G42" s="101"/>
      <c r="H42" s="104" t="s">
        <v>251</v>
      </c>
      <c r="I42" s="105"/>
      <c r="J42" s="105"/>
      <c r="K42" s="116" t="s">
        <v>634</v>
      </c>
      <c r="L42" s="106">
        <v>1</v>
      </c>
      <c r="M42" s="107">
        <v>9776.703125</v>
      </c>
      <c r="N42" s="107">
        <v>5907.80712890625</v>
      </c>
      <c r="O42" s="108"/>
      <c r="P42" s="109"/>
      <c r="Q42" s="109"/>
      <c r="R42" s="110"/>
      <c r="S42" s="51">
        <v>0</v>
      </c>
      <c r="T42" s="51">
        <v>1</v>
      </c>
      <c r="U42" s="52">
        <v>0</v>
      </c>
      <c r="V42" s="52">
        <v>0.012987</v>
      </c>
      <c r="W42" s="52">
        <v>0.021851</v>
      </c>
      <c r="X42" s="52">
        <v>0.546815</v>
      </c>
      <c r="Y42" s="52">
        <v>0</v>
      </c>
      <c r="Z42" s="52">
        <v>0</v>
      </c>
      <c r="AA42" s="111">
        <v>42</v>
      </c>
      <c r="AB42" s="111"/>
      <c r="AC42" s="112"/>
      <c r="AD42" s="86" t="s">
        <v>413</v>
      </c>
      <c r="AE42" s="86">
        <v>347</v>
      </c>
      <c r="AF42" s="86">
        <v>14</v>
      </c>
      <c r="AG42" s="86">
        <v>387</v>
      </c>
      <c r="AH42" s="86">
        <v>86</v>
      </c>
      <c r="AI42" s="86"/>
      <c r="AJ42" s="86" t="s">
        <v>444</v>
      </c>
      <c r="AK42" s="86"/>
      <c r="AL42" s="86"/>
      <c r="AM42" s="86"/>
      <c r="AN42" s="88">
        <v>43487.51578703704</v>
      </c>
      <c r="AO42" s="90" t="s">
        <v>509</v>
      </c>
      <c r="AP42" s="86" t="b">
        <v>1</v>
      </c>
      <c r="AQ42" s="86" t="b">
        <v>0</v>
      </c>
      <c r="AR42" s="86" t="b">
        <v>0</v>
      </c>
      <c r="AS42" s="86"/>
      <c r="AT42" s="86">
        <v>0</v>
      </c>
      <c r="AU42" s="86"/>
      <c r="AV42" s="86" t="b">
        <v>0</v>
      </c>
      <c r="AW42" s="86" t="s">
        <v>554</v>
      </c>
      <c r="AX42" s="90" t="s">
        <v>594</v>
      </c>
      <c r="AY42" s="86" t="s">
        <v>66</v>
      </c>
      <c r="AZ42" s="86" t="str">
        <f>REPLACE(INDEX(GroupVertices[Group],MATCH(Vertices[[#This Row],[Vertex]],GroupVertices[Vertex],0)),1,1,"")</f>
        <v>1</v>
      </c>
      <c r="BA42" s="51"/>
      <c r="BB42" s="51"/>
      <c r="BC42" s="51"/>
      <c r="BD42" s="51"/>
      <c r="BE42" s="51" t="s">
        <v>257</v>
      </c>
      <c r="BF42" s="51" t="s">
        <v>257</v>
      </c>
      <c r="BG42" s="120" t="s">
        <v>738</v>
      </c>
      <c r="BH42" s="120" t="s">
        <v>738</v>
      </c>
      <c r="BI42" s="120" t="s">
        <v>745</v>
      </c>
      <c r="BJ42" s="120" t="s">
        <v>745</v>
      </c>
      <c r="BK42" s="120">
        <v>0</v>
      </c>
      <c r="BL42" s="123">
        <v>0</v>
      </c>
      <c r="BM42" s="120">
        <v>0</v>
      </c>
      <c r="BN42" s="123">
        <v>0</v>
      </c>
      <c r="BO42" s="120">
        <v>0</v>
      </c>
      <c r="BP42" s="123">
        <v>0</v>
      </c>
      <c r="BQ42" s="120">
        <v>8</v>
      </c>
      <c r="BR42" s="123">
        <v>100</v>
      </c>
      <c r="BS42" s="120">
        <v>8</v>
      </c>
      <c r="BT42" s="2"/>
      <c r="BU42" s="3"/>
      <c r="BV42" s="3"/>
      <c r="BW42" s="3"/>
      <c r="BX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
    <dataValidation allowBlank="1" showInputMessage="1" promptTitle="Vertex Tooltip" prompt="Enter optional text that will pop up when the mouse is hovered over the vertex." errorTitle="Invalid Vertex Image Key" sqref="K3:K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
    <dataValidation allowBlank="1" showInputMessage="1" promptTitle="Vertex Label Fill Color" prompt="To select an optional fill color for the Label shape, right-click and select Select Color on the right-click menu." sqref="I3:I42"/>
    <dataValidation allowBlank="1" showInputMessage="1" promptTitle="Vertex Image File" prompt="Enter the path to an image file.  Hover over the column header for examples." errorTitle="Invalid Vertex Image Key" sqref="F3:F42"/>
    <dataValidation allowBlank="1" showInputMessage="1" promptTitle="Vertex Color" prompt="To select an optional vertex color, right-click and select Select Color on the right-click menu." sqref="B3:B42"/>
    <dataValidation allowBlank="1" showInputMessage="1" promptTitle="Vertex Opacity" prompt="Enter an optional vertex opacity between 0 (transparent) and 100 (opaque)." errorTitle="Invalid Vertex Opacity" error="The optional vertex opacity must be a whole number between 0 and 10." sqref="E3:E42"/>
    <dataValidation type="list" allowBlank="1" showInputMessage="1" showErrorMessage="1" promptTitle="Vertex Shape" prompt="Select an optional vertex shape." errorTitle="Invalid Vertex Shape" error="You have entered an invalid vertex shape.  Try selecting from the drop-down list instead." sqref="C3:C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
      <formula1>ValidVertexLabelPositions</formula1>
    </dataValidation>
    <dataValidation allowBlank="1" showInputMessage="1" showErrorMessage="1" promptTitle="Vertex Name" prompt="Enter the name of the vertex." sqref="A3:A42"/>
  </dataValidations>
  <hyperlinks>
    <hyperlink ref="AL3" r:id="rId1" display="http://amazon.com/"/>
    <hyperlink ref="AL4" r:id="rId2" display="https://www.alhurra.com/"/>
    <hyperlink ref="AL5" r:id="rId3" display="http://feednoly.com/rufat_9"/>
    <hyperlink ref="AL9" r:id="rId4" display="https://www.youtube.com/channel/UCSp3Kn7bG0NZPwaYbMAVqbg"/>
    <hyperlink ref="AL10" r:id="rId5" display="http://sayat.me/amirburas"/>
    <hyperlink ref="AL15" r:id="rId6" display="https://curiouscat.me/DMoodi9d12/edit"/>
    <hyperlink ref="AL24" r:id="rId7" display="http://yuotube.com/"/>
    <hyperlink ref="AL29" r:id="rId8" display="http://myfaithsays.wordpress.com/"/>
    <hyperlink ref="AL31" r:id="rId9" display="http://hekmah.org/"/>
    <hyperlink ref="AL33" r:id="rId10" display="https://youtu.be/6CN7ZMxCp4U"/>
    <hyperlink ref="AL36" r:id="rId11" display="http://www.asilah.om/"/>
    <hyperlink ref="AO3" r:id="rId12" display="https://pbs.twimg.com/profile_banners/711734011136241664/1458525710"/>
    <hyperlink ref="AO4" r:id="rId13" display="https://pbs.twimg.com/profile_banners/1055536996507115520/1541188168"/>
    <hyperlink ref="AO5" r:id="rId14" display="https://pbs.twimg.com/profile_banners/760874046863147008/1491991377"/>
    <hyperlink ref="AO6" r:id="rId15" display="https://pbs.twimg.com/profile_banners/1080921086617939968/1557234182"/>
    <hyperlink ref="AO7" r:id="rId16" display="https://pbs.twimg.com/profile_banners/1011274398144385024/1557919376"/>
    <hyperlink ref="AO8" r:id="rId17" display="https://pbs.twimg.com/profile_banners/125799105/1400528472"/>
    <hyperlink ref="AO9" r:id="rId18" display="https://pbs.twimg.com/profile_banners/3196029704/1533166998"/>
    <hyperlink ref="AO10" r:id="rId19" display="https://pbs.twimg.com/profile_banners/2537773216/1538083350"/>
    <hyperlink ref="AO11" r:id="rId20" display="https://pbs.twimg.com/profile_banners/713035984275906560/1566231195"/>
    <hyperlink ref="AO12" r:id="rId21" display="https://pbs.twimg.com/profile_banners/1137713891050438656/1561142769"/>
    <hyperlink ref="AO13" r:id="rId22" display="https://pbs.twimg.com/profile_banners/777211862010200068/1554080544"/>
    <hyperlink ref="AO14" r:id="rId23" display="https://pbs.twimg.com/profile_banners/1087607115810828288/1548178542"/>
    <hyperlink ref="AO15" r:id="rId24" display="https://pbs.twimg.com/profile_banners/3160143064/1523748129"/>
    <hyperlink ref="AO17" r:id="rId25" display="https://pbs.twimg.com/profile_banners/2492715645/1514974621"/>
    <hyperlink ref="AO19" r:id="rId26" display="https://pbs.twimg.com/profile_banners/308419237/1468874075"/>
    <hyperlink ref="AO20" r:id="rId27" display="https://pbs.twimg.com/profile_banners/210766141/1537618915"/>
    <hyperlink ref="AO21" r:id="rId28" display="https://pbs.twimg.com/profile_banners/1056008103177699328/1555281612"/>
    <hyperlink ref="AO22" r:id="rId29" display="https://pbs.twimg.com/profile_banners/3229828730/1503636484"/>
    <hyperlink ref="AO23" r:id="rId30" display="https://pbs.twimg.com/profile_banners/3224331565/1463913312"/>
    <hyperlink ref="AO24" r:id="rId31" display="https://pbs.twimg.com/profile_banners/605283044/1564933036"/>
    <hyperlink ref="AO25" r:id="rId32" display="https://pbs.twimg.com/profile_banners/1133035559759298562/1558972365"/>
    <hyperlink ref="AO27" r:id="rId33" display="https://pbs.twimg.com/profile_banners/1070394624257257472/1554675221"/>
    <hyperlink ref="AO28" r:id="rId34" display="https://pbs.twimg.com/profile_banners/1015584681775988737/1564777764"/>
    <hyperlink ref="AO29" r:id="rId35" display="https://pbs.twimg.com/profile_banners/98602422/1412502307"/>
    <hyperlink ref="AO30" r:id="rId36" display="https://pbs.twimg.com/profile_banners/2195751494/1445190201"/>
    <hyperlink ref="AO31" r:id="rId37" display="https://pbs.twimg.com/profile_banners/375268703/1377421555"/>
    <hyperlink ref="AO32" r:id="rId38" display="https://pbs.twimg.com/profile_banners/729585534/1560192229"/>
    <hyperlink ref="AO33" r:id="rId39" display="https://pbs.twimg.com/profile_banners/736957997126193153/1529235272"/>
    <hyperlink ref="AO35" r:id="rId40" display="https://pbs.twimg.com/profile_banners/298842640/1563695110"/>
    <hyperlink ref="AO36" r:id="rId41" display="https://pbs.twimg.com/profile_banners/856358935/1359217282"/>
    <hyperlink ref="AO38" r:id="rId42" display="https://pbs.twimg.com/profile_banners/1034153953896919044/1557492280"/>
    <hyperlink ref="AO40" r:id="rId43" display="https://pbs.twimg.com/profile_banners/1077281034608304128/1551485118"/>
    <hyperlink ref="AO41" r:id="rId44" display="https://pbs.twimg.com/profile_banners/764500362/1566082109"/>
    <hyperlink ref="AO42" r:id="rId45" display="https://pbs.twimg.com/profile_banners/1087687003829878785/1565365217"/>
    <hyperlink ref="AU8" r:id="rId46" display="http://abs.twimg.com/images/themes/theme9/bg.gif"/>
    <hyperlink ref="AU9" r:id="rId47" display="http://abs.twimg.com/images/themes/theme1/bg.png"/>
    <hyperlink ref="AU10" r:id="rId48" display="http://abs.twimg.com/images/themes/theme1/bg.png"/>
    <hyperlink ref="AU15" r:id="rId49" display="http://abs.twimg.com/images/themes/theme1/bg.png"/>
    <hyperlink ref="AU17" r:id="rId50" display="http://abs.twimg.com/images/themes/theme1/bg.png"/>
    <hyperlink ref="AU19" r:id="rId51" display="http://abs.twimg.com/images/themes/theme1/bg.png"/>
    <hyperlink ref="AU20" r:id="rId52" display="http://abs.twimg.com/images/themes/theme18/bg.gif"/>
    <hyperlink ref="AU22" r:id="rId53" display="http://abs.twimg.com/images/themes/theme1/bg.png"/>
    <hyperlink ref="AU23" r:id="rId54" display="http://abs.twimg.com/images/themes/theme1/bg.png"/>
    <hyperlink ref="AU24" r:id="rId55" display="http://abs.twimg.com/images/themes/theme1/bg.png"/>
    <hyperlink ref="AU26" r:id="rId56" display="http://abs.twimg.com/images/themes/theme1/bg.png"/>
    <hyperlink ref="AU29" r:id="rId57" display="http://abs.twimg.com/images/themes/theme9/bg.gif"/>
    <hyperlink ref="AU30" r:id="rId58" display="http://abs.twimg.com/images/themes/theme1/bg.png"/>
    <hyperlink ref="AU31" r:id="rId59" display="http://abs.twimg.com/images/themes/theme1/bg.png"/>
    <hyperlink ref="AU32" r:id="rId60" display="http://abs.twimg.com/images/themes/theme1/bg.png"/>
    <hyperlink ref="AU35" r:id="rId61" display="http://abs.twimg.com/images/themes/theme1/bg.png"/>
    <hyperlink ref="AU36" r:id="rId62" display="http://abs.twimg.com/images/themes/theme1/bg.png"/>
    <hyperlink ref="AU37" r:id="rId63" display="http://abs.twimg.com/images/themes/theme1/bg.png"/>
    <hyperlink ref="AU41" r:id="rId64" display="http://abs.twimg.com/images/themes/theme1/bg.png"/>
    <hyperlink ref="F3" r:id="rId65" display="http://pbs.twimg.com/profile_images/714830821300047874/lD7AgowY_normal.jpg"/>
    <hyperlink ref="F4" r:id="rId66" display="http://pbs.twimg.com/profile_images/1057686521917120513/CM8-v7d9_normal.jpg"/>
    <hyperlink ref="F5" r:id="rId67" display="http://pbs.twimg.com/profile_images/828769738075602945/ajSwOOoL_normal.jpg"/>
    <hyperlink ref="F6" r:id="rId68" display="http://pbs.twimg.com/profile_images/1148973575581425669/ykGNrgSw_normal.jpg"/>
    <hyperlink ref="F7" r:id="rId69" display="http://pbs.twimg.com/profile_images/1155566589644869633/PLIl_WGq_normal.jpg"/>
    <hyperlink ref="F8" r:id="rId70" display="http://pbs.twimg.com/profile_images/907830798245654528/7COfuX8f_normal.jpg"/>
    <hyperlink ref="F9" r:id="rId71" display="http://pbs.twimg.com/profile_images/1013544397357674496/099r9Lyn_normal.jpg"/>
    <hyperlink ref="F10" r:id="rId72" display="http://pbs.twimg.com/profile_images/1160348622845882368/Fmf0BgpT_normal.jpg"/>
    <hyperlink ref="F11" r:id="rId73" display="http://pbs.twimg.com/profile_images/1133043869053009920/mOmxfwvS_normal.jpg"/>
    <hyperlink ref="F12" r:id="rId74" display="http://pbs.twimg.com/profile_images/1163552862879789056/phTjSODc_normal.jpg"/>
    <hyperlink ref="F13" r:id="rId75" display="http://pbs.twimg.com/profile_images/1102533664393580546/I18qEMlr_normal.jpg"/>
    <hyperlink ref="F14" r:id="rId76" display="http://pbs.twimg.com/profile_images/1157456674300530694/IikTbhBX_normal.jpg"/>
    <hyperlink ref="F15" r:id="rId77" display="http://pbs.twimg.com/profile_images/1139686783942365189/QMmCwBTr_normal.jpg"/>
    <hyperlink ref="F16" r:id="rId78" display="http://pbs.twimg.com/profile_images/1087727925191946241/bOq8eYoz_normal.jpg"/>
    <hyperlink ref="F17" r:id="rId79" display="http://pbs.twimg.com/profile_images/1004116620657250304/fh_HtlAZ_normal.jpg"/>
    <hyperlink ref="F18" r:id="rId80" display="http://abs.twimg.com/sticky/default_profile_images/default_profile_normal.png"/>
    <hyperlink ref="F19" r:id="rId81" display="http://pbs.twimg.com/profile_images/1154744678291562501/1vpjfKPX_normal.jpg"/>
    <hyperlink ref="F20" r:id="rId82" display="http://pbs.twimg.com/profile_images/931731875835629568/9R01t6SC_normal.jpg"/>
    <hyperlink ref="F21" r:id="rId83" display="http://pbs.twimg.com/profile_images/1152990445724717056/A62n7HIE_normal.jpg"/>
    <hyperlink ref="F22" r:id="rId84" display="http://pbs.twimg.com/profile_images/604289977606754305/Q4d1cB-4_normal.jpg"/>
    <hyperlink ref="F23" r:id="rId85" display="http://pbs.twimg.com/profile_images/1157595310576873472/1S0arE5J_normal.jpg"/>
    <hyperlink ref="F24" r:id="rId86" display="http://pbs.twimg.com/profile_images/1158147589902143489/H1Fk_xbJ_normal.jpg"/>
    <hyperlink ref="F25" r:id="rId87" display="http://pbs.twimg.com/profile_images/1133036177563574273/A8Vp1cLQ_normal.jpg"/>
    <hyperlink ref="F26" r:id="rId88" display="http://pbs.twimg.com/profile_images/622055393196273664/ZSYtLsOk_normal.jpg"/>
    <hyperlink ref="F27" r:id="rId89" display="http://pbs.twimg.com/profile_images/1157417236799328256/kawPELNh_normal.jpg"/>
    <hyperlink ref="F28" r:id="rId90" display="http://pbs.twimg.com/profile_images/1161228403384705024/nw_lm6V6_normal.jpg"/>
    <hyperlink ref="F29" r:id="rId91" display="http://pbs.twimg.com/profile_images/831241455284936706/sey6TOhH_normal.jpg"/>
    <hyperlink ref="F30" r:id="rId92" display="http://pbs.twimg.com/profile_images/655801171651776512/3_maT6cX_normal.jpg"/>
    <hyperlink ref="F31" r:id="rId93" display="http://pbs.twimg.com/profile_images/1103144006194774016/ferP0cYa_normal.jpg"/>
    <hyperlink ref="F32" r:id="rId94" display="http://pbs.twimg.com/profile_images/1150202714858643462/iSnRd-dI_normal.jpg"/>
    <hyperlink ref="F33" r:id="rId95" display="http://pbs.twimg.com/profile_images/1008310929543647234/mlJ7CKi8_normal.jpg"/>
    <hyperlink ref="F34" r:id="rId96" display="http://pbs.twimg.com/profile_images/1051785597709365248/StluwvFK_normal.jpg"/>
    <hyperlink ref="F35" r:id="rId97" display="http://pbs.twimg.com/profile_images/1152848489887539203/4lsozV2g_normal.jpg"/>
    <hyperlink ref="F36" r:id="rId98" display="http://pbs.twimg.com/profile_images/1084329653588946945/sg2hqaqz_normal.jpg"/>
    <hyperlink ref="F37" r:id="rId99" display="http://pbs.twimg.com/profile_images/1341937771/image_normal.jpg"/>
    <hyperlink ref="F38" r:id="rId100" display="http://pbs.twimg.com/profile_images/1120049567733637120/UXFnX0kY_normal.jpg"/>
    <hyperlink ref="F39" r:id="rId101" display="http://pbs.twimg.com/profile_images/1147323214089064449/PjUsfPpK_normal.jpg"/>
    <hyperlink ref="F40" r:id="rId102" display="http://pbs.twimg.com/profile_images/1102021554047799297/qyIurpTA_normal.jpg"/>
    <hyperlink ref="F41" r:id="rId103" display="http://pbs.twimg.com/profile_images/1162858333788954624/wUlKr6Vi_normal.jpg"/>
    <hyperlink ref="F42" r:id="rId104" display="http://pbs.twimg.com/profile_images/1153564817153765376/GeJygl0I_normal.jpg"/>
    <hyperlink ref="AX3" r:id="rId105" display="https://twitter.com/kotob_mo7ramah"/>
    <hyperlink ref="AX4" r:id="rId106" display="https://twitter.com/ihalhurra"/>
    <hyperlink ref="AX5" r:id="rId107" display="https://twitter.com/rufat_9"/>
    <hyperlink ref="AX6" r:id="rId108" display="https://twitter.com/ramoliza3"/>
    <hyperlink ref="AX7" r:id="rId109" display="https://twitter.com/20sa30as"/>
    <hyperlink ref="AX8" r:id="rId110" display="https://twitter.com/amralamri"/>
    <hyperlink ref="AX9" r:id="rId111" display="https://twitter.com/neverknowob"/>
    <hyperlink ref="AX10" r:id="rId112" display="https://twitter.com/amirburas"/>
    <hyperlink ref="AX11" r:id="rId113" display="https://twitter.com/jojoweaboo"/>
    <hyperlink ref="AX12" r:id="rId114" display="https://twitter.com/crazy9952594763"/>
    <hyperlink ref="AX13" r:id="rId115" display="https://twitter.com/books_na00"/>
    <hyperlink ref="AX14" r:id="rId116" display="https://twitter.com/rem9033"/>
    <hyperlink ref="AX15" r:id="rId117" display="https://twitter.com/dmoodi9d12"/>
    <hyperlink ref="AX16" r:id="rId118" display="https://twitter.com/saber12112"/>
    <hyperlink ref="AX17" r:id="rId119" display="https://twitter.com/sadawsari"/>
    <hyperlink ref="AX18" r:id="rId120" display="https://twitter.com/frasalhamadani"/>
    <hyperlink ref="AX19" r:id="rId121" display="https://twitter.com/mustafarabe3"/>
    <hyperlink ref="AX20" r:id="rId122" display="https://twitter.com/turki1185"/>
    <hyperlink ref="AX21" r:id="rId123" display="https://twitter.com/mollyhope1996"/>
    <hyperlink ref="AX22" r:id="rId124" display="https://twitter.com/f00tb00k"/>
    <hyperlink ref="AX23" r:id="rId125" display="https://twitter.com/laagl_alansanih"/>
    <hyperlink ref="AX24" r:id="rId126" display="https://twitter.com/mogran7"/>
    <hyperlink ref="AX25" r:id="rId127" display="https://twitter.com/elroby094"/>
    <hyperlink ref="AX26" r:id="rId128" display="https://twitter.com/asas9391"/>
    <hyperlink ref="AX27" r:id="rId129" display="https://twitter.com/_mojtaba1"/>
    <hyperlink ref="AX28" r:id="rId130" display="https://twitter.com/s_qutiba"/>
    <hyperlink ref="AX29" r:id="rId131" display="https://twitter.com/amal_benhadda"/>
    <hyperlink ref="AX30" r:id="rId132" display="https://twitter.com/jawadbashara1"/>
    <hyperlink ref="AX31" r:id="rId133" display="https://twitter.com/almzini109"/>
    <hyperlink ref="AX32" r:id="rId134" display="https://twitter.com/hhandaji"/>
    <hyperlink ref="AX33" r:id="rId135" display="https://twitter.com/skrnan"/>
    <hyperlink ref="AX34" r:id="rId136" display="https://twitter.com/m_abdulmalik512"/>
    <hyperlink ref="AX35" r:id="rId137" display="https://twitter.com/hatim39"/>
    <hyperlink ref="AX36" r:id="rId138" display="https://twitter.com/ubiedaniya"/>
    <hyperlink ref="AX37" r:id="rId139" display="https://twitter.com/abumahmoud"/>
    <hyperlink ref="AX38" r:id="rId140" display="https://twitter.com/boeingerksa"/>
    <hyperlink ref="AX39" r:id="rId141" display="https://twitter.com/0bszkah4ro0v6nn"/>
    <hyperlink ref="AX40" r:id="rId142" display="https://twitter.com/freemind_aziz"/>
    <hyperlink ref="AX41" r:id="rId143" display="https://twitter.com/alzirqi"/>
    <hyperlink ref="AX42" r:id="rId144" display="https://twitter.com/ramaaly4"/>
  </hyperlinks>
  <printOptions/>
  <pageMargins left="0.7" right="0.7" top="0.75" bottom="0.75" header="0.3" footer="0.3"/>
  <pageSetup horizontalDpi="600" verticalDpi="600" orientation="portrait" r:id="rId148"/>
  <legacyDrawing r:id="rId146"/>
  <tableParts>
    <tablePart r:id="rId14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683</v>
      </c>
      <c r="Z2" s="13" t="s">
        <v>686</v>
      </c>
      <c r="AA2" s="13" t="s">
        <v>689</v>
      </c>
      <c r="AB2" s="13" t="s">
        <v>706</v>
      </c>
      <c r="AC2" s="13" t="s">
        <v>719</v>
      </c>
      <c r="AD2" s="13" t="s">
        <v>725</v>
      </c>
      <c r="AE2" s="13" t="s">
        <v>726</v>
      </c>
      <c r="AF2" s="13" t="s">
        <v>729</v>
      </c>
      <c r="AG2" s="68" t="s">
        <v>766</v>
      </c>
      <c r="AH2" s="68" t="s">
        <v>767</v>
      </c>
      <c r="AI2" s="68" t="s">
        <v>768</v>
      </c>
      <c r="AJ2" s="68" t="s">
        <v>769</v>
      </c>
      <c r="AK2" s="68" t="s">
        <v>770</v>
      </c>
      <c r="AL2" s="68" t="s">
        <v>771</v>
      </c>
      <c r="AM2" s="68" t="s">
        <v>772</v>
      </c>
      <c r="AN2" s="68" t="s">
        <v>773</v>
      </c>
      <c r="AO2" s="68" t="s">
        <v>776</v>
      </c>
    </row>
    <row r="3" spans="1:41" ht="15">
      <c r="A3" s="85" t="s">
        <v>674</v>
      </c>
      <c r="B3" s="118" t="s">
        <v>675</v>
      </c>
      <c r="C3" s="118" t="s">
        <v>56</v>
      </c>
      <c r="D3" s="15"/>
      <c r="E3" s="15"/>
      <c r="F3" s="16" t="s">
        <v>827</v>
      </c>
      <c r="G3" s="78"/>
      <c r="H3" s="78"/>
      <c r="I3" s="64">
        <v>3</v>
      </c>
      <c r="J3" s="64"/>
      <c r="K3" s="51">
        <v>40</v>
      </c>
      <c r="L3" s="51">
        <v>38</v>
      </c>
      <c r="M3" s="51">
        <v>4</v>
      </c>
      <c r="N3" s="51">
        <v>42</v>
      </c>
      <c r="O3" s="51">
        <v>2</v>
      </c>
      <c r="P3" s="52">
        <v>0</v>
      </c>
      <c r="Q3" s="52">
        <v>0</v>
      </c>
      <c r="R3" s="51">
        <v>1</v>
      </c>
      <c r="S3" s="51">
        <v>0</v>
      </c>
      <c r="T3" s="51">
        <v>40</v>
      </c>
      <c r="U3" s="51">
        <v>42</v>
      </c>
      <c r="V3" s="51">
        <v>2</v>
      </c>
      <c r="W3" s="52">
        <v>1.90125</v>
      </c>
      <c r="X3" s="52">
        <v>0.025</v>
      </c>
      <c r="Y3" s="86"/>
      <c r="Z3" s="86"/>
      <c r="AA3" s="86" t="s">
        <v>257</v>
      </c>
      <c r="AB3" s="92" t="s">
        <v>707</v>
      </c>
      <c r="AC3" s="92" t="s">
        <v>720</v>
      </c>
      <c r="AD3" s="92"/>
      <c r="AE3" s="92" t="s">
        <v>250</v>
      </c>
      <c r="AF3" s="92" t="s">
        <v>730</v>
      </c>
      <c r="AG3" s="120">
        <v>0</v>
      </c>
      <c r="AH3" s="123">
        <v>0</v>
      </c>
      <c r="AI3" s="120">
        <v>0</v>
      </c>
      <c r="AJ3" s="123">
        <v>0</v>
      </c>
      <c r="AK3" s="120">
        <v>0</v>
      </c>
      <c r="AL3" s="123">
        <v>0</v>
      </c>
      <c r="AM3" s="120">
        <v>328</v>
      </c>
      <c r="AN3" s="123">
        <v>100</v>
      </c>
      <c r="AO3" s="120">
        <v>328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674</v>
      </c>
      <c r="B2" s="92" t="s">
        <v>251</v>
      </c>
      <c r="C2" s="86">
        <f>VLOOKUP(GroupVertices[[#This Row],[Vertex]],Vertices[],MATCH("ID",Vertices[[#Headers],[Vertex]:[Vertex Content Word Count]],0),FALSE)</f>
        <v>42</v>
      </c>
    </row>
    <row r="3" spans="1:3" ht="15">
      <c r="A3" s="86" t="s">
        <v>674</v>
      </c>
      <c r="B3" s="92" t="s">
        <v>250</v>
      </c>
      <c r="C3" s="86">
        <f>VLOOKUP(GroupVertices[[#This Row],[Vertex]],Vertices[],MATCH("ID",Vertices[[#Headers],[Vertex]:[Vertex Content Word Count]],0),FALSE)</f>
        <v>4</v>
      </c>
    </row>
    <row r="4" spans="1:3" ht="15">
      <c r="A4" s="86" t="s">
        <v>674</v>
      </c>
      <c r="B4" s="92" t="s">
        <v>249</v>
      </c>
      <c r="C4" s="86">
        <f>VLOOKUP(GroupVertices[[#This Row],[Vertex]],Vertices[],MATCH("ID",Vertices[[#Headers],[Vertex]:[Vertex Content Word Count]],0),FALSE)</f>
        <v>41</v>
      </c>
    </row>
    <row r="5" spans="1:3" ht="15">
      <c r="A5" s="86" t="s">
        <v>674</v>
      </c>
      <c r="B5" s="92" t="s">
        <v>248</v>
      </c>
      <c r="C5" s="86">
        <f>VLOOKUP(GroupVertices[[#This Row],[Vertex]],Vertices[],MATCH("ID",Vertices[[#Headers],[Vertex]:[Vertex Content Word Count]],0),FALSE)</f>
        <v>40</v>
      </c>
    </row>
    <row r="6" spans="1:3" ht="15">
      <c r="A6" s="86" t="s">
        <v>674</v>
      </c>
      <c r="B6" s="92" t="s">
        <v>247</v>
      </c>
      <c r="C6" s="86">
        <f>VLOOKUP(GroupVertices[[#This Row],[Vertex]],Vertices[],MATCH("ID",Vertices[[#Headers],[Vertex]:[Vertex Content Word Count]],0),FALSE)</f>
        <v>39</v>
      </c>
    </row>
    <row r="7" spans="1:3" ht="15">
      <c r="A7" s="86" t="s">
        <v>674</v>
      </c>
      <c r="B7" s="92" t="s">
        <v>246</v>
      </c>
      <c r="C7" s="86">
        <f>VLOOKUP(GroupVertices[[#This Row],[Vertex]],Vertices[],MATCH("ID",Vertices[[#Headers],[Vertex]:[Vertex Content Word Count]],0),FALSE)</f>
        <v>38</v>
      </c>
    </row>
    <row r="8" spans="1:3" ht="15">
      <c r="A8" s="86" t="s">
        <v>674</v>
      </c>
      <c r="B8" s="92" t="s">
        <v>245</v>
      </c>
      <c r="C8" s="86">
        <f>VLOOKUP(GroupVertices[[#This Row],[Vertex]],Vertices[],MATCH("ID",Vertices[[#Headers],[Vertex]:[Vertex Content Word Count]],0),FALSE)</f>
        <v>37</v>
      </c>
    </row>
    <row r="9" spans="1:3" ht="15">
      <c r="A9" s="86" t="s">
        <v>674</v>
      </c>
      <c r="B9" s="92" t="s">
        <v>244</v>
      </c>
      <c r="C9" s="86">
        <f>VLOOKUP(GroupVertices[[#This Row],[Vertex]],Vertices[],MATCH("ID",Vertices[[#Headers],[Vertex]:[Vertex Content Word Count]],0),FALSE)</f>
        <v>36</v>
      </c>
    </row>
    <row r="10" spans="1:3" ht="15">
      <c r="A10" s="86" t="s">
        <v>674</v>
      </c>
      <c r="B10" s="92" t="s">
        <v>243</v>
      </c>
      <c r="C10" s="86">
        <f>VLOOKUP(GroupVertices[[#This Row],[Vertex]],Vertices[],MATCH("ID",Vertices[[#Headers],[Vertex]:[Vertex Content Word Count]],0),FALSE)</f>
        <v>35</v>
      </c>
    </row>
    <row r="11" spans="1:3" ht="15">
      <c r="A11" s="86" t="s">
        <v>674</v>
      </c>
      <c r="B11" s="92" t="s">
        <v>242</v>
      </c>
      <c r="C11" s="86">
        <f>VLOOKUP(GroupVertices[[#This Row],[Vertex]],Vertices[],MATCH("ID",Vertices[[#Headers],[Vertex]:[Vertex Content Word Count]],0),FALSE)</f>
        <v>34</v>
      </c>
    </row>
    <row r="12" spans="1:3" ht="15">
      <c r="A12" s="86" t="s">
        <v>674</v>
      </c>
      <c r="B12" s="92" t="s">
        <v>241</v>
      </c>
      <c r="C12" s="86">
        <f>VLOOKUP(GroupVertices[[#This Row],[Vertex]],Vertices[],MATCH("ID",Vertices[[#Headers],[Vertex]:[Vertex Content Word Count]],0),FALSE)</f>
        <v>33</v>
      </c>
    </row>
    <row r="13" spans="1:3" ht="15">
      <c r="A13" s="86" t="s">
        <v>674</v>
      </c>
      <c r="B13" s="92" t="s">
        <v>240</v>
      </c>
      <c r="C13" s="86">
        <f>VLOOKUP(GroupVertices[[#This Row],[Vertex]],Vertices[],MATCH("ID",Vertices[[#Headers],[Vertex]:[Vertex Content Word Count]],0),FALSE)</f>
        <v>32</v>
      </c>
    </row>
    <row r="14" spans="1:3" ht="15">
      <c r="A14" s="86" t="s">
        <v>674</v>
      </c>
      <c r="B14" s="92" t="s">
        <v>239</v>
      </c>
      <c r="C14" s="86">
        <f>VLOOKUP(GroupVertices[[#This Row],[Vertex]],Vertices[],MATCH("ID",Vertices[[#Headers],[Vertex]:[Vertex Content Word Count]],0),FALSE)</f>
        <v>31</v>
      </c>
    </row>
    <row r="15" spans="1:3" ht="15">
      <c r="A15" s="86" t="s">
        <v>674</v>
      </c>
      <c r="B15" s="92" t="s">
        <v>238</v>
      </c>
      <c r="C15" s="86">
        <f>VLOOKUP(GroupVertices[[#This Row],[Vertex]],Vertices[],MATCH("ID",Vertices[[#Headers],[Vertex]:[Vertex Content Word Count]],0),FALSE)</f>
        <v>30</v>
      </c>
    </row>
    <row r="16" spans="1:3" ht="15">
      <c r="A16" s="86" t="s">
        <v>674</v>
      </c>
      <c r="B16" s="92" t="s">
        <v>237</v>
      </c>
      <c r="C16" s="86">
        <f>VLOOKUP(GroupVertices[[#This Row],[Vertex]],Vertices[],MATCH("ID",Vertices[[#Headers],[Vertex]:[Vertex Content Word Count]],0),FALSE)</f>
        <v>29</v>
      </c>
    </row>
    <row r="17" spans="1:3" ht="15">
      <c r="A17" s="86" t="s">
        <v>674</v>
      </c>
      <c r="B17" s="92" t="s">
        <v>236</v>
      </c>
      <c r="C17" s="86">
        <f>VLOOKUP(GroupVertices[[#This Row],[Vertex]],Vertices[],MATCH("ID",Vertices[[#Headers],[Vertex]:[Vertex Content Word Count]],0),FALSE)</f>
        <v>28</v>
      </c>
    </row>
    <row r="18" spans="1:3" ht="15">
      <c r="A18" s="86" t="s">
        <v>674</v>
      </c>
      <c r="B18" s="92" t="s">
        <v>235</v>
      </c>
      <c r="C18" s="86">
        <f>VLOOKUP(GroupVertices[[#This Row],[Vertex]],Vertices[],MATCH("ID",Vertices[[#Headers],[Vertex]:[Vertex Content Word Count]],0),FALSE)</f>
        <v>27</v>
      </c>
    </row>
    <row r="19" spans="1:3" ht="15">
      <c r="A19" s="86" t="s">
        <v>674</v>
      </c>
      <c r="B19" s="92" t="s">
        <v>234</v>
      </c>
      <c r="C19" s="86">
        <f>VLOOKUP(GroupVertices[[#This Row],[Vertex]],Vertices[],MATCH("ID",Vertices[[#Headers],[Vertex]:[Vertex Content Word Count]],0),FALSE)</f>
        <v>26</v>
      </c>
    </row>
    <row r="20" spans="1:3" ht="15">
      <c r="A20" s="86" t="s">
        <v>674</v>
      </c>
      <c r="B20" s="92" t="s">
        <v>233</v>
      </c>
      <c r="C20" s="86">
        <f>VLOOKUP(GroupVertices[[#This Row],[Vertex]],Vertices[],MATCH("ID",Vertices[[#Headers],[Vertex]:[Vertex Content Word Count]],0),FALSE)</f>
        <v>25</v>
      </c>
    </row>
    <row r="21" spans="1:3" ht="15">
      <c r="A21" s="86" t="s">
        <v>674</v>
      </c>
      <c r="B21" s="92" t="s">
        <v>232</v>
      </c>
      <c r="C21" s="86">
        <f>VLOOKUP(GroupVertices[[#This Row],[Vertex]],Vertices[],MATCH("ID",Vertices[[#Headers],[Vertex]:[Vertex Content Word Count]],0),FALSE)</f>
        <v>24</v>
      </c>
    </row>
    <row r="22" spans="1:3" ht="15">
      <c r="A22" s="86" t="s">
        <v>674</v>
      </c>
      <c r="B22" s="92" t="s">
        <v>231</v>
      </c>
      <c r="C22" s="86">
        <f>VLOOKUP(GroupVertices[[#This Row],[Vertex]],Vertices[],MATCH("ID",Vertices[[#Headers],[Vertex]:[Vertex Content Word Count]],0),FALSE)</f>
        <v>23</v>
      </c>
    </row>
    <row r="23" spans="1:3" ht="15">
      <c r="A23" s="86" t="s">
        <v>674</v>
      </c>
      <c r="B23" s="92" t="s">
        <v>230</v>
      </c>
      <c r="C23" s="86">
        <f>VLOOKUP(GroupVertices[[#This Row],[Vertex]],Vertices[],MATCH("ID",Vertices[[#Headers],[Vertex]:[Vertex Content Word Count]],0),FALSE)</f>
        <v>22</v>
      </c>
    </row>
    <row r="24" spans="1:3" ht="15">
      <c r="A24" s="86" t="s">
        <v>674</v>
      </c>
      <c r="B24" s="92" t="s">
        <v>229</v>
      </c>
      <c r="C24" s="86">
        <f>VLOOKUP(GroupVertices[[#This Row],[Vertex]],Vertices[],MATCH("ID",Vertices[[#Headers],[Vertex]:[Vertex Content Word Count]],0),FALSE)</f>
        <v>21</v>
      </c>
    </row>
    <row r="25" spans="1:3" ht="15">
      <c r="A25" s="86" t="s">
        <v>674</v>
      </c>
      <c r="B25" s="92" t="s">
        <v>228</v>
      </c>
      <c r="C25" s="86">
        <f>VLOOKUP(GroupVertices[[#This Row],[Vertex]],Vertices[],MATCH("ID",Vertices[[#Headers],[Vertex]:[Vertex Content Word Count]],0),FALSE)</f>
        <v>20</v>
      </c>
    </row>
    <row r="26" spans="1:3" ht="15">
      <c r="A26" s="86" t="s">
        <v>674</v>
      </c>
      <c r="B26" s="92" t="s">
        <v>227</v>
      </c>
      <c r="C26" s="86">
        <f>VLOOKUP(GroupVertices[[#This Row],[Vertex]],Vertices[],MATCH("ID",Vertices[[#Headers],[Vertex]:[Vertex Content Word Count]],0),FALSE)</f>
        <v>19</v>
      </c>
    </row>
    <row r="27" spans="1:3" ht="15">
      <c r="A27" s="86" t="s">
        <v>674</v>
      </c>
      <c r="B27" s="92" t="s">
        <v>226</v>
      </c>
      <c r="C27" s="86">
        <f>VLOOKUP(GroupVertices[[#This Row],[Vertex]],Vertices[],MATCH("ID",Vertices[[#Headers],[Vertex]:[Vertex Content Word Count]],0),FALSE)</f>
        <v>18</v>
      </c>
    </row>
    <row r="28" spans="1:3" ht="15">
      <c r="A28" s="86" t="s">
        <v>674</v>
      </c>
      <c r="B28" s="92" t="s">
        <v>225</v>
      </c>
      <c r="C28" s="86">
        <f>VLOOKUP(GroupVertices[[#This Row],[Vertex]],Vertices[],MATCH("ID",Vertices[[#Headers],[Vertex]:[Vertex Content Word Count]],0),FALSE)</f>
        <v>17</v>
      </c>
    </row>
    <row r="29" spans="1:3" ht="15">
      <c r="A29" s="86" t="s">
        <v>674</v>
      </c>
      <c r="B29" s="92" t="s">
        <v>224</v>
      </c>
      <c r="C29" s="86">
        <f>VLOOKUP(GroupVertices[[#This Row],[Vertex]],Vertices[],MATCH("ID",Vertices[[#Headers],[Vertex]:[Vertex Content Word Count]],0),FALSE)</f>
        <v>16</v>
      </c>
    </row>
    <row r="30" spans="1:3" ht="15">
      <c r="A30" s="86" t="s">
        <v>674</v>
      </c>
      <c r="B30" s="92" t="s">
        <v>223</v>
      </c>
      <c r="C30" s="86">
        <f>VLOOKUP(GroupVertices[[#This Row],[Vertex]],Vertices[],MATCH("ID",Vertices[[#Headers],[Vertex]:[Vertex Content Word Count]],0),FALSE)</f>
        <v>15</v>
      </c>
    </row>
    <row r="31" spans="1:3" ht="15">
      <c r="A31" s="86" t="s">
        <v>674</v>
      </c>
      <c r="B31" s="92" t="s">
        <v>222</v>
      </c>
      <c r="C31" s="86">
        <f>VLOOKUP(GroupVertices[[#This Row],[Vertex]],Vertices[],MATCH("ID",Vertices[[#Headers],[Vertex]:[Vertex Content Word Count]],0),FALSE)</f>
        <v>14</v>
      </c>
    </row>
    <row r="32" spans="1:3" ht="15">
      <c r="A32" s="86" t="s">
        <v>674</v>
      </c>
      <c r="B32" s="92" t="s">
        <v>221</v>
      </c>
      <c r="C32" s="86">
        <f>VLOOKUP(GroupVertices[[#This Row],[Vertex]],Vertices[],MATCH("ID",Vertices[[#Headers],[Vertex]:[Vertex Content Word Count]],0),FALSE)</f>
        <v>13</v>
      </c>
    </row>
    <row r="33" spans="1:3" ht="15">
      <c r="A33" s="86" t="s">
        <v>674</v>
      </c>
      <c r="B33" s="92" t="s">
        <v>220</v>
      </c>
      <c r="C33" s="86">
        <f>VLOOKUP(GroupVertices[[#This Row],[Vertex]],Vertices[],MATCH("ID",Vertices[[#Headers],[Vertex]:[Vertex Content Word Count]],0),FALSE)</f>
        <v>12</v>
      </c>
    </row>
    <row r="34" spans="1:3" ht="15">
      <c r="A34" s="86" t="s">
        <v>674</v>
      </c>
      <c r="B34" s="92" t="s">
        <v>219</v>
      </c>
      <c r="C34" s="86">
        <f>VLOOKUP(GroupVertices[[#This Row],[Vertex]],Vertices[],MATCH("ID",Vertices[[#Headers],[Vertex]:[Vertex Content Word Count]],0),FALSE)</f>
        <v>11</v>
      </c>
    </row>
    <row r="35" spans="1:3" ht="15">
      <c r="A35" s="86" t="s">
        <v>674</v>
      </c>
      <c r="B35" s="92" t="s">
        <v>218</v>
      </c>
      <c r="C35" s="86">
        <f>VLOOKUP(GroupVertices[[#This Row],[Vertex]],Vertices[],MATCH("ID",Vertices[[#Headers],[Vertex]:[Vertex Content Word Count]],0),FALSE)</f>
        <v>10</v>
      </c>
    </row>
    <row r="36" spans="1:3" ht="15">
      <c r="A36" s="86" t="s">
        <v>674</v>
      </c>
      <c r="B36" s="92" t="s">
        <v>217</v>
      </c>
      <c r="C36" s="86">
        <f>VLOOKUP(GroupVertices[[#This Row],[Vertex]],Vertices[],MATCH("ID",Vertices[[#Headers],[Vertex]:[Vertex Content Word Count]],0),FALSE)</f>
        <v>9</v>
      </c>
    </row>
    <row r="37" spans="1:3" ht="15">
      <c r="A37" s="86" t="s">
        <v>674</v>
      </c>
      <c r="B37" s="92" t="s">
        <v>216</v>
      </c>
      <c r="C37" s="86">
        <f>VLOOKUP(GroupVertices[[#This Row],[Vertex]],Vertices[],MATCH("ID",Vertices[[#Headers],[Vertex]:[Vertex Content Word Count]],0),FALSE)</f>
        <v>8</v>
      </c>
    </row>
    <row r="38" spans="1:3" ht="15">
      <c r="A38" s="86" t="s">
        <v>674</v>
      </c>
      <c r="B38" s="92" t="s">
        <v>215</v>
      </c>
      <c r="C38" s="86">
        <f>VLOOKUP(GroupVertices[[#This Row],[Vertex]],Vertices[],MATCH("ID",Vertices[[#Headers],[Vertex]:[Vertex Content Word Count]],0),FALSE)</f>
        <v>7</v>
      </c>
    </row>
    <row r="39" spans="1:3" ht="15">
      <c r="A39" s="86" t="s">
        <v>674</v>
      </c>
      <c r="B39" s="92" t="s">
        <v>214</v>
      </c>
      <c r="C39" s="86">
        <f>VLOOKUP(GroupVertices[[#This Row],[Vertex]],Vertices[],MATCH("ID",Vertices[[#Headers],[Vertex]:[Vertex Content Word Count]],0),FALSE)</f>
        <v>6</v>
      </c>
    </row>
    <row r="40" spans="1:3" ht="15">
      <c r="A40" s="86" t="s">
        <v>674</v>
      </c>
      <c r="B40" s="92" t="s">
        <v>213</v>
      </c>
      <c r="C40" s="86">
        <f>VLOOKUP(GroupVertices[[#This Row],[Vertex]],Vertices[],MATCH("ID",Vertices[[#Headers],[Vertex]:[Vertex Content Word Count]],0),FALSE)</f>
        <v>5</v>
      </c>
    </row>
    <row r="41" spans="1:3" ht="15">
      <c r="A41" s="86" t="s">
        <v>674</v>
      </c>
      <c r="B41" s="92" t="s">
        <v>212</v>
      </c>
      <c r="C41" s="86">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780</v>
      </c>
      <c r="B2" s="36" t="s">
        <v>635</v>
      </c>
      <c r="D2" s="33">
        <f>MIN(Vertices[Degree])</f>
        <v>0</v>
      </c>
      <c r="E2" s="3">
        <f>COUNTIF(Vertices[Degree],"&gt;= "&amp;D2)-COUNTIF(Vertices[Degree],"&gt;="&amp;D3)</f>
        <v>0</v>
      </c>
      <c r="F2" s="39">
        <f>MIN(Vertices[In-Degree])</f>
        <v>0</v>
      </c>
      <c r="G2" s="40">
        <f>COUNTIF(Vertices[In-Degree],"&gt;= "&amp;F2)-COUNTIF(Vertices[In-Degree],"&gt;="&amp;F3)</f>
        <v>39</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39</v>
      </c>
      <c r="L2" s="39">
        <f>MIN(Vertices[Closeness Centrality])</f>
        <v>0.012987</v>
      </c>
      <c r="M2" s="40">
        <f>COUNTIF(Vertices[Closeness Centrality],"&gt;= "&amp;L2)-COUNTIF(Vertices[Closeness Centrality],"&gt;="&amp;L3)</f>
        <v>39</v>
      </c>
      <c r="N2" s="39">
        <f>MIN(Vertices[Eigenvector Centrality])</f>
        <v>0.021851</v>
      </c>
      <c r="O2" s="40">
        <f>COUNTIF(Vertices[Eigenvector Centrality],"&gt;= "&amp;N2)-COUNTIF(Vertices[Eigenvector Centrality],"&gt;="&amp;N3)</f>
        <v>39</v>
      </c>
      <c r="P2" s="39">
        <f>MIN(Vertices[PageRank])</f>
        <v>0.546815</v>
      </c>
      <c r="Q2" s="40">
        <f>COUNTIF(Vertices[PageRank],"&gt;= "&amp;P2)-COUNTIF(Vertices[PageRank],"&gt;="&amp;P3)</f>
        <v>39</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6"/>
      <c r="B3" s="126"/>
      <c r="D3" s="34">
        <f aca="true" t="shared" si="1" ref="D3:D26">D2+($D$57-$D$2)/BinDivisor</f>
        <v>0</v>
      </c>
      <c r="E3" s="3">
        <f>COUNTIF(Vertices[Degree],"&gt;= "&amp;D3)-COUNTIF(Vertices[Degree],"&gt;="&amp;D4)</f>
        <v>0</v>
      </c>
      <c r="F3" s="41">
        <f aca="true" t="shared" si="2" ref="F3:F26">F2+($F$57-$F$2)/BinDivisor</f>
        <v>0.7272727272727273</v>
      </c>
      <c r="G3" s="42">
        <f>COUNTIF(Vertices[In-Degree],"&gt;= "&amp;F3)-COUNTIF(Vertices[In-Degree],"&gt;="&amp;F4)</f>
        <v>0</v>
      </c>
      <c r="H3" s="41">
        <f aca="true" t="shared" si="3" ref="H3:H26">H2+($H$57-$H$2)/BinDivisor</f>
        <v>1</v>
      </c>
      <c r="I3" s="42">
        <f>COUNTIF(Vertices[Out-Degree],"&gt;= "&amp;H3)-COUNTIF(Vertices[Out-Degree],"&gt;="&amp;H4)</f>
        <v>0</v>
      </c>
      <c r="J3" s="41">
        <f aca="true" t="shared" si="4" ref="J3:J26">J2+($J$57-$J$2)/BinDivisor</f>
        <v>26.945454545454545</v>
      </c>
      <c r="K3" s="42">
        <f>COUNTIF(Vertices[Betweenness Centrality],"&gt;= "&amp;J3)-COUNTIF(Vertices[Betweenness Centrality],"&gt;="&amp;J4)</f>
        <v>0</v>
      </c>
      <c r="L3" s="41">
        <f aca="true" t="shared" si="5" ref="L3:L26">L2+($L$57-$L$2)/BinDivisor</f>
        <v>0.013217072727272728</v>
      </c>
      <c r="M3" s="42">
        <f>COUNTIF(Vertices[Closeness Centrality],"&gt;= "&amp;L3)-COUNTIF(Vertices[Closeness Centrality],"&gt;="&amp;L4)</f>
        <v>0</v>
      </c>
      <c r="N3" s="41">
        <f aca="true" t="shared" si="6" ref="N3:N26">N2+($N$57-$N$2)/BinDivisor</f>
        <v>0.024141345454545455</v>
      </c>
      <c r="O3" s="42">
        <f>COUNTIF(Vertices[Eigenvector Centrality],"&gt;= "&amp;N3)-COUNTIF(Vertices[Eigenvector Centrality],"&gt;="&amp;N4)</f>
        <v>0</v>
      </c>
      <c r="P3" s="41">
        <f aca="true" t="shared" si="7" ref="P3:P26">P2+($P$57-$P$2)/BinDivisor</f>
        <v>0.8763945272727274</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40</v>
      </c>
      <c r="D4" s="34">
        <f t="shared" si="1"/>
        <v>0</v>
      </c>
      <c r="E4" s="3">
        <f>COUNTIF(Vertices[Degree],"&gt;= "&amp;D4)-COUNTIF(Vertices[Degree],"&gt;="&amp;D5)</f>
        <v>0</v>
      </c>
      <c r="F4" s="39">
        <f t="shared" si="2"/>
        <v>1.4545454545454546</v>
      </c>
      <c r="G4" s="40">
        <f>COUNTIF(Vertices[In-Degree],"&gt;= "&amp;F4)-COUNTIF(Vertices[In-Degree],"&gt;="&amp;F5)</f>
        <v>0</v>
      </c>
      <c r="H4" s="39">
        <f t="shared" si="3"/>
        <v>1</v>
      </c>
      <c r="I4" s="40">
        <f>COUNTIF(Vertices[Out-Degree],"&gt;= "&amp;H4)-COUNTIF(Vertices[Out-Degree],"&gt;="&amp;H5)</f>
        <v>0</v>
      </c>
      <c r="J4" s="39">
        <f t="shared" si="4"/>
        <v>53.89090909090909</v>
      </c>
      <c r="K4" s="40">
        <f>COUNTIF(Vertices[Betweenness Centrality],"&gt;= "&amp;J4)-COUNTIF(Vertices[Betweenness Centrality],"&gt;="&amp;J5)</f>
        <v>0</v>
      </c>
      <c r="L4" s="39">
        <f t="shared" si="5"/>
        <v>0.013447145454545456</v>
      </c>
      <c r="M4" s="40">
        <f>COUNTIF(Vertices[Closeness Centrality],"&gt;= "&amp;L4)-COUNTIF(Vertices[Closeness Centrality],"&gt;="&amp;L5)</f>
        <v>0</v>
      </c>
      <c r="N4" s="39">
        <f t="shared" si="6"/>
        <v>0.02643169090909091</v>
      </c>
      <c r="O4" s="40">
        <f>COUNTIF(Vertices[Eigenvector Centrality],"&gt;= "&amp;N4)-COUNTIF(Vertices[Eigenvector Centrality],"&gt;="&amp;N5)</f>
        <v>0</v>
      </c>
      <c r="P4" s="39">
        <f t="shared" si="7"/>
        <v>1.2059740545454547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2.1818181818181817</v>
      </c>
      <c r="G5" s="42">
        <f>COUNTIF(Vertices[In-Degree],"&gt;= "&amp;F5)-COUNTIF(Vertices[In-Degree],"&gt;="&amp;F6)</f>
        <v>0</v>
      </c>
      <c r="H5" s="41">
        <f t="shared" si="3"/>
        <v>1</v>
      </c>
      <c r="I5" s="42">
        <f>COUNTIF(Vertices[Out-Degree],"&gt;= "&amp;H5)-COUNTIF(Vertices[Out-Degree],"&gt;="&amp;H6)</f>
        <v>0</v>
      </c>
      <c r="J5" s="41">
        <f t="shared" si="4"/>
        <v>80.83636363636364</v>
      </c>
      <c r="K5" s="42">
        <f>COUNTIF(Vertices[Betweenness Centrality],"&gt;= "&amp;J5)-COUNTIF(Vertices[Betweenness Centrality],"&gt;="&amp;J6)</f>
        <v>0</v>
      </c>
      <c r="L5" s="41">
        <f t="shared" si="5"/>
        <v>0.013677218181818183</v>
      </c>
      <c r="M5" s="42">
        <f>COUNTIF(Vertices[Closeness Centrality],"&gt;= "&amp;L5)-COUNTIF(Vertices[Closeness Centrality],"&gt;="&amp;L6)</f>
        <v>0</v>
      </c>
      <c r="N5" s="41">
        <f t="shared" si="6"/>
        <v>0.028722036363636367</v>
      </c>
      <c r="O5" s="42">
        <f>COUNTIF(Vertices[Eigenvector Centrality],"&gt;= "&amp;N5)-COUNTIF(Vertices[Eigenvector Centrality],"&gt;="&amp;N6)</f>
        <v>0</v>
      </c>
      <c r="P5" s="41">
        <f t="shared" si="7"/>
        <v>1.535553581818182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38</v>
      </c>
      <c r="D6" s="34">
        <f t="shared" si="1"/>
        <v>0</v>
      </c>
      <c r="E6" s="3">
        <f>COUNTIF(Vertices[Degree],"&gt;= "&amp;D6)-COUNTIF(Vertices[Degree],"&gt;="&amp;D7)</f>
        <v>0</v>
      </c>
      <c r="F6" s="39">
        <f t="shared" si="2"/>
        <v>2.909090909090909</v>
      </c>
      <c r="G6" s="40">
        <f>COUNTIF(Vertices[In-Degree],"&gt;= "&amp;F6)-COUNTIF(Vertices[In-Degree],"&gt;="&amp;F7)</f>
        <v>0</v>
      </c>
      <c r="H6" s="39">
        <f t="shared" si="3"/>
        <v>1</v>
      </c>
      <c r="I6" s="40">
        <f>COUNTIF(Vertices[Out-Degree],"&gt;= "&amp;H6)-COUNTIF(Vertices[Out-Degree],"&gt;="&amp;H7)</f>
        <v>0</v>
      </c>
      <c r="J6" s="39">
        <f t="shared" si="4"/>
        <v>107.78181818181818</v>
      </c>
      <c r="K6" s="40">
        <f>COUNTIF(Vertices[Betweenness Centrality],"&gt;= "&amp;J6)-COUNTIF(Vertices[Betweenness Centrality],"&gt;="&amp;J7)</f>
        <v>0</v>
      </c>
      <c r="L6" s="39">
        <f t="shared" si="5"/>
        <v>0.013907290909090911</v>
      </c>
      <c r="M6" s="40">
        <f>COUNTIF(Vertices[Closeness Centrality],"&gt;= "&amp;L6)-COUNTIF(Vertices[Closeness Centrality],"&gt;="&amp;L7)</f>
        <v>0</v>
      </c>
      <c r="N6" s="39">
        <f t="shared" si="6"/>
        <v>0.031012381818181823</v>
      </c>
      <c r="O6" s="40">
        <f>COUNTIF(Vertices[Eigenvector Centrality],"&gt;= "&amp;N6)-COUNTIF(Vertices[Eigenvector Centrality],"&gt;="&amp;N7)</f>
        <v>0</v>
      </c>
      <c r="P6" s="39">
        <f t="shared" si="7"/>
        <v>1.8651331090909093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3.6363636363636367</v>
      </c>
      <c r="G7" s="42">
        <f>COUNTIF(Vertices[In-Degree],"&gt;= "&amp;F7)-COUNTIF(Vertices[In-Degree],"&gt;="&amp;F8)</f>
        <v>0</v>
      </c>
      <c r="H7" s="41">
        <f t="shared" si="3"/>
        <v>1</v>
      </c>
      <c r="I7" s="42">
        <f>COUNTIF(Vertices[Out-Degree],"&gt;= "&amp;H7)-COUNTIF(Vertices[Out-Degree],"&gt;="&amp;H8)</f>
        <v>0</v>
      </c>
      <c r="J7" s="41">
        <f t="shared" si="4"/>
        <v>134.72727272727272</v>
      </c>
      <c r="K7" s="42">
        <f>COUNTIF(Vertices[Betweenness Centrality],"&gt;= "&amp;J7)-COUNTIF(Vertices[Betweenness Centrality],"&gt;="&amp;J8)</f>
        <v>0</v>
      </c>
      <c r="L7" s="41">
        <f t="shared" si="5"/>
        <v>0.014137363636363639</v>
      </c>
      <c r="M7" s="42">
        <f>COUNTIF(Vertices[Closeness Centrality],"&gt;= "&amp;L7)-COUNTIF(Vertices[Closeness Centrality],"&gt;="&amp;L8)</f>
        <v>0</v>
      </c>
      <c r="N7" s="41">
        <f t="shared" si="6"/>
        <v>0.033302727272727276</v>
      </c>
      <c r="O7" s="42">
        <f>COUNTIF(Vertices[Eigenvector Centrality],"&gt;= "&amp;N7)-COUNTIF(Vertices[Eigenvector Centrality],"&gt;="&amp;N8)</f>
        <v>0</v>
      </c>
      <c r="P7" s="41">
        <f t="shared" si="7"/>
        <v>2.1947126363636364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42</v>
      </c>
      <c r="D8" s="34">
        <f t="shared" si="1"/>
        <v>0</v>
      </c>
      <c r="E8" s="3">
        <f>COUNTIF(Vertices[Degree],"&gt;= "&amp;D8)-COUNTIF(Vertices[Degree],"&gt;="&amp;D9)</f>
        <v>0</v>
      </c>
      <c r="F8" s="39">
        <f t="shared" si="2"/>
        <v>4.363636363636364</v>
      </c>
      <c r="G8" s="40">
        <f>COUNTIF(Vertices[In-Degree],"&gt;= "&amp;F8)-COUNTIF(Vertices[In-Degree],"&gt;="&amp;F9)</f>
        <v>0</v>
      </c>
      <c r="H8" s="39">
        <f t="shared" si="3"/>
        <v>1</v>
      </c>
      <c r="I8" s="40">
        <f>COUNTIF(Vertices[Out-Degree],"&gt;= "&amp;H8)-COUNTIF(Vertices[Out-Degree],"&gt;="&amp;H9)</f>
        <v>0</v>
      </c>
      <c r="J8" s="39">
        <f t="shared" si="4"/>
        <v>161.67272727272726</v>
      </c>
      <c r="K8" s="40">
        <f>COUNTIF(Vertices[Betweenness Centrality],"&gt;= "&amp;J8)-COUNTIF(Vertices[Betweenness Centrality],"&gt;="&amp;J9)</f>
        <v>0</v>
      </c>
      <c r="L8" s="39">
        <f t="shared" si="5"/>
        <v>0.014367436363636367</v>
      </c>
      <c r="M8" s="40">
        <f>COUNTIF(Vertices[Closeness Centrality],"&gt;= "&amp;L8)-COUNTIF(Vertices[Closeness Centrality],"&gt;="&amp;L9)</f>
        <v>0</v>
      </c>
      <c r="N8" s="39">
        <f t="shared" si="6"/>
        <v>0.03559307272727273</v>
      </c>
      <c r="O8" s="40">
        <f>COUNTIF(Vertices[Eigenvector Centrality],"&gt;= "&amp;N8)-COUNTIF(Vertices[Eigenvector Centrality],"&gt;="&amp;N9)</f>
        <v>0</v>
      </c>
      <c r="P8" s="39">
        <f t="shared" si="7"/>
        <v>2.5242921636363636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5.090909090909092</v>
      </c>
      <c r="G9" s="42">
        <f>COUNTIF(Vertices[In-Degree],"&gt;= "&amp;F9)-COUNTIF(Vertices[In-Degree],"&gt;="&amp;F10)</f>
        <v>0</v>
      </c>
      <c r="H9" s="41">
        <f t="shared" si="3"/>
        <v>1</v>
      </c>
      <c r="I9" s="42">
        <f>COUNTIF(Vertices[Out-Degree],"&gt;= "&amp;H9)-COUNTIF(Vertices[Out-Degree],"&gt;="&amp;H10)</f>
        <v>0</v>
      </c>
      <c r="J9" s="41">
        <f t="shared" si="4"/>
        <v>188.6181818181818</v>
      </c>
      <c r="K9" s="42">
        <f>COUNTIF(Vertices[Betweenness Centrality],"&gt;= "&amp;J9)-COUNTIF(Vertices[Betweenness Centrality],"&gt;="&amp;J10)</f>
        <v>0</v>
      </c>
      <c r="L9" s="41">
        <f t="shared" si="5"/>
        <v>0.014597509090909094</v>
      </c>
      <c r="M9" s="42">
        <f>COUNTIF(Vertices[Closeness Centrality],"&gt;= "&amp;L9)-COUNTIF(Vertices[Closeness Centrality],"&gt;="&amp;L10)</f>
        <v>0</v>
      </c>
      <c r="N9" s="41">
        <f t="shared" si="6"/>
        <v>0.03788341818181819</v>
      </c>
      <c r="O9" s="42">
        <f>COUNTIF(Vertices[Eigenvector Centrality],"&gt;= "&amp;N9)-COUNTIF(Vertices[Eigenvector Centrality],"&gt;="&amp;N10)</f>
        <v>0</v>
      </c>
      <c r="P9" s="41">
        <f t="shared" si="7"/>
        <v>2.8538716909090907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781</v>
      </c>
      <c r="B10" s="36">
        <v>2</v>
      </c>
      <c r="D10" s="34">
        <f t="shared" si="1"/>
        <v>0</v>
      </c>
      <c r="E10" s="3">
        <f>COUNTIF(Vertices[Degree],"&gt;= "&amp;D10)-COUNTIF(Vertices[Degree],"&gt;="&amp;D11)</f>
        <v>0</v>
      </c>
      <c r="F10" s="39">
        <f t="shared" si="2"/>
        <v>5.818181818181819</v>
      </c>
      <c r="G10" s="40">
        <f>COUNTIF(Vertices[In-Degree],"&gt;= "&amp;F10)-COUNTIF(Vertices[In-Degree],"&gt;="&amp;F11)</f>
        <v>0</v>
      </c>
      <c r="H10" s="39">
        <f t="shared" si="3"/>
        <v>1</v>
      </c>
      <c r="I10" s="40">
        <f>COUNTIF(Vertices[Out-Degree],"&gt;= "&amp;H10)-COUNTIF(Vertices[Out-Degree],"&gt;="&amp;H11)</f>
        <v>0</v>
      </c>
      <c r="J10" s="39">
        <f t="shared" si="4"/>
        <v>215.56363636363633</v>
      </c>
      <c r="K10" s="40">
        <f>COUNTIF(Vertices[Betweenness Centrality],"&gt;= "&amp;J10)-COUNTIF(Vertices[Betweenness Centrality],"&gt;="&amp;J11)</f>
        <v>0</v>
      </c>
      <c r="L10" s="39">
        <f t="shared" si="5"/>
        <v>0.014827581818181822</v>
      </c>
      <c r="M10" s="40">
        <f>COUNTIF(Vertices[Closeness Centrality],"&gt;= "&amp;L10)-COUNTIF(Vertices[Closeness Centrality],"&gt;="&amp;L11)</f>
        <v>0</v>
      </c>
      <c r="N10" s="39">
        <f t="shared" si="6"/>
        <v>0.040173763636363644</v>
      </c>
      <c r="O10" s="40">
        <f>COUNTIF(Vertices[Eigenvector Centrality],"&gt;= "&amp;N10)-COUNTIF(Vertices[Eigenvector Centrality],"&gt;="&amp;N11)</f>
        <v>0</v>
      </c>
      <c r="P10" s="39">
        <f t="shared" si="7"/>
        <v>3.1834512181818178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6.545454545454547</v>
      </c>
      <c r="G11" s="42">
        <f>COUNTIF(Vertices[In-Degree],"&gt;= "&amp;F11)-COUNTIF(Vertices[In-Degree],"&gt;="&amp;F12)</f>
        <v>0</v>
      </c>
      <c r="H11" s="41">
        <f t="shared" si="3"/>
        <v>1</v>
      </c>
      <c r="I11" s="42">
        <f>COUNTIF(Vertices[Out-Degree],"&gt;= "&amp;H11)-COUNTIF(Vertices[Out-Degree],"&gt;="&amp;H12)</f>
        <v>0</v>
      </c>
      <c r="J11" s="41">
        <f t="shared" si="4"/>
        <v>242.50909090909087</v>
      </c>
      <c r="K11" s="42">
        <f>COUNTIF(Vertices[Betweenness Centrality],"&gt;= "&amp;J11)-COUNTIF(Vertices[Betweenness Centrality],"&gt;="&amp;J12)</f>
        <v>0</v>
      </c>
      <c r="L11" s="41">
        <f t="shared" si="5"/>
        <v>0.01505765454545455</v>
      </c>
      <c r="M11" s="42">
        <f>COUNTIF(Vertices[Closeness Centrality],"&gt;= "&amp;L11)-COUNTIF(Vertices[Closeness Centrality],"&gt;="&amp;L12)</f>
        <v>0</v>
      </c>
      <c r="N11" s="41">
        <f t="shared" si="6"/>
        <v>0.0424641090909091</v>
      </c>
      <c r="O11" s="42">
        <f>COUNTIF(Vertices[Eigenvector Centrality],"&gt;= "&amp;N11)-COUNTIF(Vertices[Eigenvector Centrality],"&gt;="&amp;N12)</f>
        <v>0</v>
      </c>
      <c r="P11" s="41">
        <f t="shared" si="7"/>
        <v>3.513030745454545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252</v>
      </c>
      <c r="B12" s="36">
        <v>40</v>
      </c>
      <c r="D12" s="34">
        <f t="shared" si="1"/>
        <v>0</v>
      </c>
      <c r="E12" s="3">
        <f>COUNTIF(Vertices[Degree],"&gt;= "&amp;D12)-COUNTIF(Vertices[Degree],"&gt;="&amp;D13)</f>
        <v>0</v>
      </c>
      <c r="F12" s="39">
        <f t="shared" si="2"/>
        <v>7.272727272727274</v>
      </c>
      <c r="G12" s="40">
        <f>COUNTIF(Vertices[In-Degree],"&gt;= "&amp;F12)-COUNTIF(Vertices[In-Degree],"&gt;="&amp;F13)</f>
        <v>0</v>
      </c>
      <c r="H12" s="39">
        <f t="shared" si="3"/>
        <v>1</v>
      </c>
      <c r="I12" s="40">
        <f>COUNTIF(Vertices[Out-Degree],"&gt;= "&amp;H12)-COUNTIF(Vertices[Out-Degree],"&gt;="&amp;H13)</f>
        <v>0</v>
      </c>
      <c r="J12" s="39">
        <f t="shared" si="4"/>
        <v>269.45454545454544</v>
      </c>
      <c r="K12" s="40">
        <f>COUNTIF(Vertices[Betweenness Centrality],"&gt;= "&amp;J12)-COUNTIF(Vertices[Betweenness Centrality],"&gt;="&amp;J13)</f>
        <v>0</v>
      </c>
      <c r="L12" s="39">
        <f t="shared" si="5"/>
        <v>0.015287727272727277</v>
      </c>
      <c r="M12" s="40">
        <f>COUNTIF(Vertices[Closeness Centrality],"&gt;= "&amp;L12)-COUNTIF(Vertices[Closeness Centrality],"&gt;="&amp;L13)</f>
        <v>0</v>
      </c>
      <c r="N12" s="39">
        <f t="shared" si="6"/>
        <v>0.044754454545454556</v>
      </c>
      <c r="O12" s="40">
        <f>COUNTIF(Vertices[Eigenvector Centrality],"&gt;= "&amp;N12)-COUNTIF(Vertices[Eigenvector Centrality],"&gt;="&amp;N13)</f>
        <v>0</v>
      </c>
      <c r="P12" s="39">
        <f t="shared" si="7"/>
        <v>3.842610272727272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2</v>
      </c>
      <c r="D13" s="34">
        <f t="shared" si="1"/>
        <v>0</v>
      </c>
      <c r="E13" s="3">
        <f>COUNTIF(Vertices[Degree],"&gt;= "&amp;D13)-COUNTIF(Vertices[Degree],"&gt;="&amp;D14)</f>
        <v>0</v>
      </c>
      <c r="F13" s="41">
        <f t="shared" si="2"/>
        <v>8.000000000000002</v>
      </c>
      <c r="G13" s="42">
        <f>COUNTIF(Vertices[In-Degree],"&gt;= "&amp;F13)-COUNTIF(Vertices[In-Degree],"&gt;="&amp;F14)</f>
        <v>0</v>
      </c>
      <c r="H13" s="41">
        <f t="shared" si="3"/>
        <v>1</v>
      </c>
      <c r="I13" s="42">
        <f>COUNTIF(Vertices[Out-Degree],"&gt;= "&amp;H13)-COUNTIF(Vertices[Out-Degree],"&gt;="&amp;H14)</f>
        <v>0</v>
      </c>
      <c r="J13" s="41">
        <f t="shared" si="4"/>
        <v>296.4</v>
      </c>
      <c r="K13" s="42">
        <f>COUNTIF(Vertices[Betweenness Centrality],"&gt;= "&amp;J13)-COUNTIF(Vertices[Betweenness Centrality],"&gt;="&amp;J14)</f>
        <v>0</v>
      </c>
      <c r="L13" s="41">
        <f t="shared" si="5"/>
        <v>0.015517800000000005</v>
      </c>
      <c r="M13" s="42">
        <f>COUNTIF(Vertices[Closeness Centrality],"&gt;= "&amp;L13)-COUNTIF(Vertices[Closeness Centrality],"&gt;="&amp;L14)</f>
        <v>0</v>
      </c>
      <c r="N13" s="41">
        <f t="shared" si="6"/>
        <v>0.04704480000000001</v>
      </c>
      <c r="O13" s="42">
        <f>COUNTIF(Vertices[Eigenvector Centrality],"&gt;= "&amp;N13)-COUNTIF(Vertices[Eigenvector Centrality],"&gt;="&amp;N14)</f>
        <v>0</v>
      </c>
      <c r="P13" s="41">
        <f t="shared" si="7"/>
        <v>4.172189799999999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8.727272727272728</v>
      </c>
      <c r="G14" s="40">
        <f>COUNTIF(Vertices[In-Degree],"&gt;= "&amp;F14)-COUNTIF(Vertices[In-Degree],"&gt;="&amp;F15)</f>
        <v>0</v>
      </c>
      <c r="H14" s="39">
        <f t="shared" si="3"/>
        <v>1</v>
      </c>
      <c r="I14" s="40">
        <f>COUNTIF(Vertices[Out-Degree],"&gt;= "&amp;H14)-COUNTIF(Vertices[Out-Degree],"&gt;="&amp;H15)</f>
        <v>0</v>
      </c>
      <c r="J14" s="39">
        <f t="shared" si="4"/>
        <v>323.3454545454545</v>
      </c>
      <c r="K14" s="40">
        <f>COUNTIF(Vertices[Betweenness Centrality],"&gt;= "&amp;J14)-COUNTIF(Vertices[Betweenness Centrality],"&gt;="&amp;J15)</f>
        <v>0</v>
      </c>
      <c r="L14" s="39">
        <f t="shared" si="5"/>
        <v>0.01574787272727273</v>
      </c>
      <c r="M14" s="40">
        <f>COUNTIF(Vertices[Closeness Centrality],"&gt;= "&amp;L14)-COUNTIF(Vertices[Closeness Centrality],"&gt;="&amp;L15)</f>
        <v>0</v>
      </c>
      <c r="N14" s="39">
        <f t="shared" si="6"/>
        <v>0.04933514545454547</v>
      </c>
      <c r="O14" s="40">
        <f>COUNTIF(Vertices[Eigenvector Centrality],"&gt;= "&amp;N14)-COUNTIF(Vertices[Eigenvector Centrality],"&gt;="&amp;N15)</f>
        <v>0</v>
      </c>
      <c r="P14" s="39">
        <f t="shared" si="7"/>
        <v>4.501769327272727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2</v>
      </c>
      <c r="D15" s="34">
        <f t="shared" si="1"/>
        <v>0</v>
      </c>
      <c r="E15" s="3">
        <f>COUNTIF(Vertices[Degree],"&gt;= "&amp;D15)-COUNTIF(Vertices[Degree],"&gt;="&amp;D16)</f>
        <v>0</v>
      </c>
      <c r="F15" s="41">
        <f t="shared" si="2"/>
        <v>9.454545454545455</v>
      </c>
      <c r="G15" s="42">
        <f>COUNTIF(Vertices[In-Degree],"&gt;= "&amp;F15)-COUNTIF(Vertices[In-Degree],"&gt;="&amp;F16)</f>
        <v>0</v>
      </c>
      <c r="H15" s="41">
        <f t="shared" si="3"/>
        <v>1</v>
      </c>
      <c r="I15" s="42">
        <f>COUNTIF(Vertices[Out-Degree],"&gt;= "&amp;H15)-COUNTIF(Vertices[Out-Degree],"&gt;="&amp;H16)</f>
        <v>0</v>
      </c>
      <c r="J15" s="41">
        <f t="shared" si="4"/>
        <v>350.29090909090905</v>
      </c>
      <c r="K15" s="42">
        <f>COUNTIF(Vertices[Betweenness Centrality],"&gt;= "&amp;J15)-COUNTIF(Vertices[Betweenness Centrality],"&gt;="&amp;J16)</f>
        <v>0</v>
      </c>
      <c r="L15" s="41">
        <f t="shared" si="5"/>
        <v>0.015977945454545457</v>
      </c>
      <c r="M15" s="42">
        <f>COUNTIF(Vertices[Closeness Centrality],"&gt;= "&amp;L15)-COUNTIF(Vertices[Closeness Centrality],"&gt;="&amp;L16)</f>
        <v>0</v>
      </c>
      <c r="N15" s="41">
        <f t="shared" si="6"/>
        <v>0.051625490909090924</v>
      </c>
      <c r="O15" s="42">
        <f>COUNTIF(Vertices[Eigenvector Centrality],"&gt;= "&amp;N15)-COUNTIF(Vertices[Eigenvector Centrality],"&gt;="&amp;N16)</f>
        <v>0</v>
      </c>
      <c r="P15" s="41">
        <f t="shared" si="7"/>
        <v>4.831348854545454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10.181818181818182</v>
      </c>
      <c r="G16" s="40">
        <f>COUNTIF(Vertices[In-Degree],"&gt;= "&amp;F16)-COUNTIF(Vertices[In-Degree],"&gt;="&amp;F17)</f>
        <v>0</v>
      </c>
      <c r="H16" s="39">
        <f t="shared" si="3"/>
        <v>1</v>
      </c>
      <c r="I16" s="40">
        <f>COUNTIF(Vertices[Out-Degree],"&gt;= "&amp;H16)-COUNTIF(Vertices[Out-Degree],"&gt;="&amp;H17)</f>
        <v>0</v>
      </c>
      <c r="J16" s="39">
        <f t="shared" si="4"/>
        <v>377.2363636363636</v>
      </c>
      <c r="K16" s="40">
        <f>COUNTIF(Vertices[Betweenness Centrality],"&gt;= "&amp;J16)-COUNTIF(Vertices[Betweenness Centrality],"&gt;="&amp;J17)</f>
        <v>0</v>
      </c>
      <c r="L16" s="39">
        <f t="shared" si="5"/>
        <v>0.016208018181818183</v>
      </c>
      <c r="M16" s="40">
        <f>COUNTIF(Vertices[Closeness Centrality],"&gt;= "&amp;L16)-COUNTIF(Vertices[Closeness Centrality],"&gt;="&amp;L17)</f>
        <v>0</v>
      </c>
      <c r="N16" s="39">
        <f t="shared" si="6"/>
        <v>0.05391583636363638</v>
      </c>
      <c r="O16" s="40">
        <f>COUNTIF(Vertices[Eigenvector Centrality],"&gt;= "&amp;N16)-COUNTIF(Vertices[Eigenvector Centrality],"&gt;="&amp;N17)</f>
        <v>0</v>
      </c>
      <c r="P16" s="39">
        <f t="shared" si="7"/>
        <v>5.160928381818182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10.909090909090908</v>
      </c>
      <c r="G17" s="42">
        <f>COUNTIF(Vertices[In-Degree],"&gt;= "&amp;F17)-COUNTIF(Vertices[In-Degree],"&gt;="&amp;F18)</f>
        <v>0</v>
      </c>
      <c r="H17" s="41">
        <f t="shared" si="3"/>
        <v>1</v>
      </c>
      <c r="I17" s="42">
        <f>COUNTIF(Vertices[Out-Degree],"&gt;= "&amp;H17)-COUNTIF(Vertices[Out-Degree],"&gt;="&amp;H18)</f>
        <v>0</v>
      </c>
      <c r="J17" s="41">
        <f t="shared" si="4"/>
        <v>404.18181818181813</v>
      </c>
      <c r="K17" s="42">
        <f>COUNTIF(Vertices[Betweenness Centrality],"&gt;= "&amp;J17)-COUNTIF(Vertices[Betweenness Centrality],"&gt;="&amp;J18)</f>
        <v>0</v>
      </c>
      <c r="L17" s="41">
        <f t="shared" si="5"/>
        <v>0.01643809090909091</v>
      </c>
      <c r="M17" s="42">
        <f>COUNTIF(Vertices[Closeness Centrality],"&gt;= "&amp;L17)-COUNTIF(Vertices[Closeness Centrality],"&gt;="&amp;L18)</f>
        <v>0</v>
      </c>
      <c r="N17" s="41">
        <f t="shared" si="6"/>
        <v>0.056206181818181836</v>
      </c>
      <c r="O17" s="42">
        <f>COUNTIF(Vertices[Eigenvector Centrality],"&gt;= "&amp;N17)-COUNTIF(Vertices[Eigenvector Centrality],"&gt;="&amp;N18)</f>
        <v>0</v>
      </c>
      <c r="P17" s="41">
        <f t="shared" si="7"/>
        <v>5.490507909090909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11.636363636363635</v>
      </c>
      <c r="G18" s="40">
        <f>COUNTIF(Vertices[In-Degree],"&gt;= "&amp;F18)-COUNTIF(Vertices[In-Degree],"&gt;="&amp;F19)</f>
        <v>0</v>
      </c>
      <c r="H18" s="39">
        <f t="shared" si="3"/>
        <v>1</v>
      </c>
      <c r="I18" s="40">
        <f>COUNTIF(Vertices[Out-Degree],"&gt;= "&amp;H18)-COUNTIF(Vertices[Out-Degree],"&gt;="&amp;H19)</f>
        <v>0</v>
      </c>
      <c r="J18" s="39">
        <f t="shared" si="4"/>
        <v>431.12727272727267</v>
      </c>
      <c r="K18" s="40">
        <f>COUNTIF(Vertices[Betweenness Centrality],"&gt;= "&amp;J18)-COUNTIF(Vertices[Betweenness Centrality],"&gt;="&amp;J19)</f>
        <v>0</v>
      </c>
      <c r="L18" s="39">
        <f t="shared" si="5"/>
        <v>0.016668163636363635</v>
      </c>
      <c r="M18" s="40">
        <f>COUNTIF(Vertices[Closeness Centrality],"&gt;= "&amp;L18)-COUNTIF(Vertices[Closeness Centrality],"&gt;="&amp;L19)</f>
        <v>0</v>
      </c>
      <c r="N18" s="39">
        <f t="shared" si="6"/>
        <v>0.05849652727272729</v>
      </c>
      <c r="O18" s="40">
        <f>COUNTIF(Vertices[Eigenvector Centrality],"&gt;= "&amp;N18)-COUNTIF(Vertices[Eigenvector Centrality],"&gt;="&amp;N19)</f>
        <v>0</v>
      </c>
      <c r="P18" s="39">
        <f t="shared" si="7"/>
        <v>5.820087436363637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12.363636363636362</v>
      </c>
      <c r="G19" s="42">
        <f>COUNTIF(Vertices[In-Degree],"&gt;= "&amp;F19)-COUNTIF(Vertices[In-Degree],"&gt;="&amp;F20)</f>
        <v>0</v>
      </c>
      <c r="H19" s="41">
        <f t="shared" si="3"/>
        <v>1</v>
      </c>
      <c r="I19" s="42">
        <f>COUNTIF(Vertices[Out-Degree],"&gt;= "&amp;H19)-COUNTIF(Vertices[Out-Degree],"&gt;="&amp;H20)</f>
        <v>0</v>
      </c>
      <c r="J19" s="41">
        <f t="shared" si="4"/>
        <v>458.0727272727272</v>
      </c>
      <c r="K19" s="42">
        <f>COUNTIF(Vertices[Betweenness Centrality],"&gt;= "&amp;J19)-COUNTIF(Vertices[Betweenness Centrality],"&gt;="&amp;J20)</f>
        <v>0</v>
      </c>
      <c r="L19" s="41">
        <f t="shared" si="5"/>
        <v>0.01689823636363636</v>
      </c>
      <c r="M19" s="42">
        <f>COUNTIF(Vertices[Closeness Centrality],"&gt;= "&amp;L19)-COUNTIF(Vertices[Closeness Centrality],"&gt;="&amp;L20)</f>
        <v>0</v>
      </c>
      <c r="N19" s="41">
        <f t="shared" si="6"/>
        <v>0.06078687272727275</v>
      </c>
      <c r="O19" s="42">
        <f>COUNTIF(Vertices[Eigenvector Centrality],"&gt;= "&amp;N19)-COUNTIF(Vertices[Eigenvector Centrality],"&gt;="&amp;N20)</f>
        <v>0</v>
      </c>
      <c r="P19" s="41">
        <f t="shared" si="7"/>
        <v>6.149666963636364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13.090909090909088</v>
      </c>
      <c r="G20" s="40">
        <f>COUNTIF(Vertices[In-Degree],"&gt;= "&amp;F20)-COUNTIF(Vertices[In-Degree],"&gt;="&amp;F21)</f>
        <v>0</v>
      </c>
      <c r="H20" s="39">
        <f t="shared" si="3"/>
        <v>1</v>
      </c>
      <c r="I20" s="40">
        <f>COUNTIF(Vertices[Out-Degree],"&gt;= "&amp;H20)-COUNTIF(Vertices[Out-Degree],"&gt;="&amp;H21)</f>
        <v>0</v>
      </c>
      <c r="J20" s="39">
        <f t="shared" si="4"/>
        <v>485.01818181818174</v>
      </c>
      <c r="K20" s="40">
        <f>COUNTIF(Vertices[Betweenness Centrality],"&gt;= "&amp;J20)-COUNTIF(Vertices[Betweenness Centrality],"&gt;="&amp;J21)</f>
        <v>0</v>
      </c>
      <c r="L20" s="39">
        <f t="shared" si="5"/>
        <v>0.017128309090909087</v>
      </c>
      <c r="M20" s="40">
        <f>COUNTIF(Vertices[Closeness Centrality],"&gt;= "&amp;L20)-COUNTIF(Vertices[Closeness Centrality],"&gt;="&amp;L21)</f>
        <v>0</v>
      </c>
      <c r="N20" s="39">
        <f t="shared" si="6"/>
        <v>0.0630772181818182</v>
      </c>
      <c r="O20" s="40">
        <f>COUNTIF(Vertices[Eigenvector Centrality],"&gt;= "&amp;N20)-COUNTIF(Vertices[Eigenvector Centrality],"&gt;="&amp;N21)</f>
        <v>0</v>
      </c>
      <c r="P20" s="39">
        <f t="shared" si="7"/>
        <v>6.479246490909092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13.818181818181815</v>
      </c>
      <c r="G21" s="42">
        <f>COUNTIF(Vertices[In-Degree],"&gt;= "&amp;F21)-COUNTIF(Vertices[In-Degree],"&gt;="&amp;F22)</f>
        <v>0</v>
      </c>
      <c r="H21" s="41">
        <f t="shared" si="3"/>
        <v>1</v>
      </c>
      <c r="I21" s="42">
        <f>COUNTIF(Vertices[Out-Degree],"&gt;= "&amp;H21)-COUNTIF(Vertices[Out-Degree],"&gt;="&amp;H22)</f>
        <v>0</v>
      </c>
      <c r="J21" s="41">
        <f t="shared" si="4"/>
        <v>511.9636363636363</v>
      </c>
      <c r="K21" s="42">
        <f>COUNTIF(Vertices[Betweenness Centrality],"&gt;= "&amp;J21)-COUNTIF(Vertices[Betweenness Centrality],"&gt;="&amp;J22)</f>
        <v>0</v>
      </c>
      <c r="L21" s="41">
        <f t="shared" si="5"/>
        <v>0.017358381818181813</v>
      </c>
      <c r="M21" s="42">
        <f>COUNTIF(Vertices[Closeness Centrality],"&gt;= "&amp;L21)-COUNTIF(Vertices[Closeness Centrality],"&gt;="&amp;L22)</f>
        <v>0</v>
      </c>
      <c r="N21" s="41">
        <f t="shared" si="6"/>
        <v>0.06536756363636366</v>
      </c>
      <c r="O21" s="42">
        <f>COUNTIF(Vertices[Eigenvector Centrality],"&gt;= "&amp;N21)-COUNTIF(Vertices[Eigenvector Centrality],"&gt;="&amp;N22)</f>
        <v>0</v>
      </c>
      <c r="P21" s="41">
        <f t="shared" si="7"/>
        <v>6.808826018181819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40</v>
      </c>
      <c r="D22" s="34">
        <f t="shared" si="1"/>
        <v>0</v>
      </c>
      <c r="E22" s="3">
        <f>COUNTIF(Vertices[Degree],"&gt;= "&amp;D22)-COUNTIF(Vertices[Degree],"&gt;="&amp;D23)</f>
        <v>0</v>
      </c>
      <c r="F22" s="39">
        <f t="shared" si="2"/>
        <v>14.545454545454541</v>
      </c>
      <c r="G22" s="40">
        <f>COUNTIF(Vertices[In-Degree],"&gt;= "&amp;F22)-COUNTIF(Vertices[In-Degree],"&gt;="&amp;F23)</f>
        <v>0</v>
      </c>
      <c r="H22" s="39">
        <f t="shared" si="3"/>
        <v>1</v>
      </c>
      <c r="I22" s="40">
        <f>COUNTIF(Vertices[Out-Degree],"&gt;= "&amp;H22)-COUNTIF(Vertices[Out-Degree],"&gt;="&amp;H23)</f>
        <v>0</v>
      </c>
      <c r="J22" s="39">
        <f t="shared" si="4"/>
        <v>538.9090909090909</v>
      </c>
      <c r="K22" s="40">
        <f>COUNTIF(Vertices[Betweenness Centrality],"&gt;= "&amp;J22)-COUNTIF(Vertices[Betweenness Centrality],"&gt;="&amp;J23)</f>
        <v>0</v>
      </c>
      <c r="L22" s="39">
        <f t="shared" si="5"/>
        <v>0.01758845454545454</v>
      </c>
      <c r="M22" s="40">
        <f>COUNTIF(Vertices[Closeness Centrality],"&gt;= "&amp;L22)-COUNTIF(Vertices[Closeness Centrality],"&gt;="&amp;L23)</f>
        <v>0</v>
      </c>
      <c r="N22" s="39">
        <f t="shared" si="6"/>
        <v>0.06765790909090912</v>
      </c>
      <c r="O22" s="40">
        <f>COUNTIF(Vertices[Eigenvector Centrality],"&gt;= "&amp;N22)-COUNTIF(Vertices[Eigenvector Centrality],"&gt;="&amp;N23)</f>
        <v>0</v>
      </c>
      <c r="P22" s="39">
        <f t="shared" si="7"/>
        <v>7.138405545454547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42</v>
      </c>
      <c r="D23" s="34">
        <f t="shared" si="1"/>
        <v>0</v>
      </c>
      <c r="E23" s="3">
        <f>COUNTIF(Vertices[Degree],"&gt;= "&amp;D23)-COUNTIF(Vertices[Degree],"&gt;="&amp;D24)</f>
        <v>0</v>
      </c>
      <c r="F23" s="41">
        <f t="shared" si="2"/>
        <v>15.272727272727268</v>
      </c>
      <c r="G23" s="42">
        <f>COUNTIF(Vertices[In-Degree],"&gt;= "&amp;F23)-COUNTIF(Vertices[In-Degree],"&gt;="&amp;F24)</f>
        <v>0</v>
      </c>
      <c r="H23" s="41">
        <f t="shared" si="3"/>
        <v>1</v>
      </c>
      <c r="I23" s="42">
        <f>COUNTIF(Vertices[Out-Degree],"&gt;= "&amp;H23)-COUNTIF(Vertices[Out-Degree],"&gt;="&amp;H24)</f>
        <v>0</v>
      </c>
      <c r="J23" s="41">
        <f t="shared" si="4"/>
        <v>565.8545454545455</v>
      </c>
      <c r="K23" s="42">
        <f>COUNTIF(Vertices[Betweenness Centrality],"&gt;= "&amp;J23)-COUNTIF(Vertices[Betweenness Centrality],"&gt;="&amp;J24)</f>
        <v>0</v>
      </c>
      <c r="L23" s="41">
        <f t="shared" si="5"/>
        <v>0.017818527272727265</v>
      </c>
      <c r="M23" s="42">
        <f>COUNTIF(Vertices[Closeness Centrality],"&gt;= "&amp;L23)-COUNTIF(Vertices[Closeness Centrality],"&gt;="&amp;L24)</f>
        <v>0</v>
      </c>
      <c r="N23" s="41">
        <f t="shared" si="6"/>
        <v>0.06994825454545457</v>
      </c>
      <c r="O23" s="42">
        <f>COUNTIF(Vertices[Eigenvector Centrality],"&gt;= "&amp;N23)-COUNTIF(Vertices[Eigenvector Centrality],"&gt;="&amp;N24)</f>
        <v>0</v>
      </c>
      <c r="P23" s="41">
        <f t="shared" si="7"/>
        <v>7.4679850727272745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15.999999999999995</v>
      </c>
      <c r="G24" s="40">
        <f>COUNTIF(Vertices[In-Degree],"&gt;= "&amp;F24)-COUNTIF(Vertices[In-Degree],"&gt;="&amp;F25)</f>
        <v>0</v>
      </c>
      <c r="H24" s="39">
        <f t="shared" si="3"/>
        <v>1</v>
      </c>
      <c r="I24" s="40">
        <f>COUNTIF(Vertices[Out-Degree],"&gt;= "&amp;H24)-COUNTIF(Vertices[Out-Degree],"&gt;="&amp;H25)</f>
        <v>0</v>
      </c>
      <c r="J24" s="39">
        <f t="shared" si="4"/>
        <v>592.8000000000001</v>
      </c>
      <c r="K24" s="40">
        <f>COUNTIF(Vertices[Betweenness Centrality],"&gt;= "&amp;J24)-COUNTIF(Vertices[Betweenness Centrality],"&gt;="&amp;J25)</f>
        <v>0</v>
      </c>
      <c r="L24" s="39">
        <f t="shared" si="5"/>
        <v>0.01804859999999999</v>
      </c>
      <c r="M24" s="40">
        <f>COUNTIF(Vertices[Closeness Centrality],"&gt;= "&amp;L24)-COUNTIF(Vertices[Closeness Centrality],"&gt;="&amp;L25)</f>
        <v>0</v>
      </c>
      <c r="N24" s="39">
        <f t="shared" si="6"/>
        <v>0.07223860000000003</v>
      </c>
      <c r="O24" s="40">
        <f>COUNTIF(Vertices[Eigenvector Centrality],"&gt;= "&amp;N24)-COUNTIF(Vertices[Eigenvector Centrality],"&gt;="&amp;N25)</f>
        <v>0</v>
      </c>
      <c r="P24" s="39">
        <f t="shared" si="7"/>
        <v>7.797564600000002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16.727272727272723</v>
      </c>
      <c r="G25" s="42">
        <f>COUNTIF(Vertices[In-Degree],"&gt;= "&amp;F25)-COUNTIF(Vertices[In-Degree],"&gt;="&amp;F26)</f>
        <v>0</v>
      </c>
      <c r="H25" s="41">
        <f t="shared" si="3"/>
        <v>1</v>
      </c>
      <c r="I25" s="42">
        <f>COUNTIF(Vertices[Out-Degree],"&gt;= "&amp;H25)-COUNTIF(Vertices[Out-Degree],"&gt;="&amp;H26)</f>
        <v>0</v>
      </c>
      <c r="J25" s="41">
        <f t="shared" si="4"/>
        <v>619.7454545454547</v>
      </c>
      <c r="K25" s="42">
        <f>COUNTIF(Vertices[Betweenness Centrality],"&gt;= "&amp;J25)-COUNTIF(Vertices[Betweenness Centrality],"&gt;="&amp;J26)</f>
        <v>0</v>
      </c>
      <c r="L25" s="41">
        <f t="shared" si="5"/>
        <v>0.018278672727272717</v>
      </c>
      <c r="M25" s="42">
        <f>COUNTIF(Vertices[Closeness Centrality],"&gt;= "&amp;L25)-COUNTIF(Vertices[Closeness Centrality],"&gt;="&amp;L26)</f>
        <v>0</v>
      </c>
      <c r="N25" s="41">
        <f t="shared" si="6"/>
        <v>0.07452894545454548</v>
      </c>
      <c r="O25" s="42">
        <f>COUNTIF(Vertices[Eigenvector Centrality],"&gt;= "&amp;N25)-COUNTIF(Vertices[Eigenvector Centrality],"&gt;="&amp;N26)</f>
        <v>0</v>
      </c>
      <c r="P25" s="41">
        <f t="shared" si="7"/>
        <v>8.127144127272729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1.90125</v>
      </c>
      <c r="D26" s="34">
        <f t="shared" si="1"/>
        <v>0</v>
      </c>
      <c r="E26" s="3">
        <f>COUNTIF(Vertices[Degree],"&gt;= "&amp;D26)-COUNTIF(Vertices[Degree],"&gt;="&amp;D28)</f>
        <v>0</v>
      </c>
      <c r="F26" s="39">
        <f t="shared" si="2"/>
        <v>17.45454545454545</v>
      </c>
      <c r="G26" s="40">
        <f>COUNTIF(Vertices[In-Degree],"&gt;= "&amp;F26)-COUNTIF(Vertices[In-Degree],"&gt;="&amp;F28)</f>
        <v>0</v>
      </c>
      <c r="H26" s="39">
        <f t="shared" si="3"/>
        <v>1</v>
      </c>
      <c r="I26" s="40">
        <f>COUNTIF(Vertices[Out-Degree],"&gt;= "&amp;H26)-COUNTIF(Vertices[Out-Degree],"&gt;="&amp;H28)</f>
        <v>0</v>
      </c>
      <c r="J26" s="39">
        <f t="shared" si="4"/>
        <v>646.6909090909093</v>
      </c>
      <c r="K26" s="40">
        <f>COUNTIF(Vertices[Betweenness Centrality],"&gt;= "&amp;J26)-COUNTIF(Vertices[Betweenness Centrality],"&gt;="&amp;J28)</f>
        <v>0</v>
      </c>
      <c r="L26" s="39">
        <f t="shared" si="5"/>
        <v>0.018508745454545443</v>
      </c>
      <c r="M26" s="40">
        <f>COUNTIF(Vertices[Closeness Centrality],"&gt;= "&amp;L26)-COUNTIF(Vertices[Closeness Centrality],"&gt;="&amp;L28)</f>
        <v>0</v>
      </c>
      <c r="N26" s="39">
        <f t="shared" si="6"/>
        <v>0.07681929090909094</v>
      </c>
      <c r="O26" s="40">
        <f>COUNTIF(Vertices[Eigenvector Centrality],"&gt;= "&amp;N26)-COUNTIF(Vertices[Eigenvector Centrality],"&gt;="&amp;N28)</f>
        <v>0</v>
      </c>
      <c r="P26" s="39">
        <f t="shared" si="7"/>
        <v>8.456723654545456</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6"/>
      <c r="B27" s="126"/>
      <c r="D27" s="34"/>
      <c r="E27" s="3">
        <f>COUNTIF(Vertices[Degree],"&gt;= "&amp;D27)-COUNTIF(Vertices[Degree],"&gt;="&amp;D28)</f>
        <v>0</v>
      </c>
      <c r="F27" s="79"/>
      <c r="G27" s="80">
        <f>COUNTIF(Vertices[In-Degree],"&gt;= "&amp;F27)-COUNTIF(Vertices[In-Degree],"&gt;="&amp;F28)</f>
        <v>-1</v>
      </c>
      <c r="H27" s="79"/>
      <c r="I27" s="80">
        <f>COUNTIF(Vertices[Out-Degree],"&gt;= "&amp;H27)-COUNTIF(Vertices[Out-Degree],"&gt;="&amp;H28)</f>
        <v>-40</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-1</v>
      </c>
      <c r="P27" s="79"/>
      <c r="Q27" s="80">
        <f>COUNTIF(Vertices[Eigenvector Centrality],"&gt;= "&amp;P27)-COUNTIF(Vertices[Eigenvector Centrality],"&gt;="&amp;P28)</f>
        <v>0</v>
      </c>
      <c r="R27" s="79"/>
      <c r="S27" s="81">
        <f>COUNTIF(Vertices[Clustering Coefficient],"&gt;= "&amp;R27)-COUNTIF(Vertices[Clustering Coefficient],"&gt;="&amp;R28)</f>
        <v>-40</v>
      </c>
      <c r="T27" s="79"/>
      <c r="U27" s="80">
        <f ca="1">COUNTIF(Vertices[Clustering Coefficient],"&gt;= "&amp;T27)-COUNTIF(Vertices[Clustering Coefficient],"&gt;="&amp;T28)</f>
        <v>0</v>
      </c>
    </row>
    <row r="28" spans="1:21" ht="15">
      <c r="A28" s="36" t="s">
        <v>158</v>
      </c>
      <c r="B28" s="36">
        <v>0.025</v>
      </c>
      <c r="D28" s="34">
        <f>D26+($D$57-$D$2)/BinDivisor</f>
        <v>0</v>
      </c>
      <c r="E28" s="3">
        <f>COUNTIF(Vertices[Degree],"&gt;= "&amp;D28)-COUNTIF(Vertices[Degree],"&gt;="&amp;D40)</f>
        <v>0</v>
      </c>
      <c r="F28" s="41">
        <f>F26+($F$57-$F$2)/BinDivisor</f>
        <v>18.181818181818176</v>
      </c>
      <c r="G28" s="42">
        <f>COUNTIF(Vertices[In-Degree],"&gt;= "&amp;F28)-COUNTIF(Vertices[In-Degree],"&gt;="&amp;F40)</f>
        <v>0</v>
      </c>
      <c r="H28" s="41">
        <f>H26+($H$57-$H$2)/BinDivisor</f>
        <v>1</v>
      </c>
      <c r="I28" s="42">
        <f>COUNTIF(Vertices[Out-Degree],"&gt;= "&amp;H28)-COUNTIF(Vertices[Out-Degree],"&gt;="&amp;H40)</f>
        <v>0</v>
      </c>
      <c r="J28" s="41">
        <f>J26+($J$57-$J$2)/BinDivisor</f>
        <v>673.6363636363639</v>
      </c>
      <c r="K28" s="42">
        <f>COUNTIF(Vertices[Betweenness Centrality],"&gt;= "&amp;J28)-COUNTIF(Vertices[Betweenness Centrality],"&gt;="&amp;J40)</f>
        <v>0</v>
      </c>
      <c r="L28" s="41">
        <f>L26+($L$57-$L$2)/BinDivisor</f>
        <v>0.01873881818181817</v>
      </c>
      <c r="M28" s="42">
        <f>COUNTIF(Vertices[Closeness Centrality],"&gt;= "&amp;L28)-COUNTIF(Vertices[Closeness Centrality],"&gt;="&amp;L40)</f>
        <v>0</v>
      </c>
      <c r="N28" s="41">
        <f>N26+($N$57-$N$2)/BinDivisor</f>
        <v>0.0791096363636364</v>
      </c>
      <c r="O28" s="42">
        <f>COUNTIF(Vertices[Eigenvector Centrality],"&gt;= "&amp;N28)-COUNTIF(Vertices[Eigenvector Centrality],"&gt;="&amp;N40)</f>
        <v>0</v>
      </c>
      <c r="P28" s="41">
        <f>P26+($P$57-$P$2)/BinDivisor</f>
        <v>8.786303181818184</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782</v>
      </c>
      <c r="B29" s="36">
        <v>0.055981</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6"/>
      <c r="B30" s="126"/>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783</v>
      </c>
      <c r="B31" s="36" t="s">
        <v>784</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4:21" ht="15">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4:21" ht="15">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4:21" ht="15">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4:21" ht="15">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4:21" ht="15">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4:21" ht="15">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4:21" ht="15">
      <c r="D38" s="34"/>
      <c r="E38" s="3">
        <f>COUNTIF(Vertices[Degree],"&gt;= "&amp;D38)-COUNTIF(Vertices[Degree],"&gt;="&amp;D40)</f>
        <v>0</v>
      </c>
      <c r="F38" s="79"/>
      <c r="G38" s="80">
        <f>COUNTIF(Vertices[In-Degree],"&gt;= "&amp;F38)-COUNTIF(Vertices[In-Degree],"&gt;="&amp;F40)</f>
        <v>-1</v>
      </c>
      <c r="H38" s="79"/>
      <c r="I38" s="80">
        <f>COUNTIF(Vertices[Out-Degree],"&gt;= "&amp;H38)-COUNTIF(Vertices[Out-Degree],"&gt;="&amp;H40)</f>
        <v>-40</v>
      </c>
      <c r="J38" s="79"/>
      <c r="K38" s="80">
        <f>COUNTIF(Vertices[Betweenness Centrality],"&gt;= "&amp;J38)-COUNTIF(Vertices[Betweenness Centrality],"&gt;="&amp;J40)</f>
        <v>-1</v>
      </c>
      <c r="L38" s="79"/>
      <c r="M38" s="80">
        <f>COUNTIF(Vertices[Closeness Centrality],"&gt;= "&amp;L38)-COUNTIF(Vertices[Closeness Centrality],"&gt;="&amp;L40)</f>
        <v>-1</v>
      </c>
      <c r="N38" s="79"/>
      <c r="O38" s="80">
        <f>COUNTIF(Vertices[Eigenvector Centrality],"&gt;= "&amp;N38)-COUNTIF(Vertices[Eigenvector Centrality],"&gt;="&amp;N40)</f>
        <v>-1</v>
      </c>
      <c r="P38" s="79"/>
      <c r="Q38" s="80">
        <f>COUNTIF(Vertices[Eigenvector Centrality],"&gt;= "&amp;P38)-COUNTIF(Vertices[Eigenvector Centrality],"&gt;="&amp;P40)</f>
        <v>0</v>
      </c>
      <c r="R38" s="79"/>
      <c r="S38" s="81">
        <f>COUNTIF(Vertices[Clustering Coefficient],"&gt;= "&amp;R38)-COUNTIF(Vertices[Clustering Coefficient],"&gt;="&amp;R40)</f>
        <v>-40</v>
      </c>
      <c r="T38" s="79"/>
      <c r="U38" s="80">
        <f ca="1">COUNTIF(Vertices[Clustering Coefficient],"&gt;= "&amp;T38)-COUNTIF(Vertices[Clustering Coefficient],"&gt;="&amp;T40)</f>
        <v>0</v>
      </c>
    </row>
    <row r="39" spans="4:21" ht="15">
      <c r="D39" s="34"/>
      <c r="E39" s="3">
        <f>COUNTIF(Vertices[Degree],"&gt;= "&amp;D39)-COUNTIF(Vertices[Degree],"&gt;="&amp;D40)</f>
        <v>0</v>
      </c>
      <c r="F39" s="79"/>
      <c r="G39" s="80">
        <f>COUNTIF(Vertices[In-Degree],"&gt;= "&amp;F39)-COUNTIF(Vertices[In-Degree],"&gt;="&amp;F40)</f>
        <v>-1</v>
      </c>
      <c r="H39" s="79"/>
      <c r="I39" s="80">
        <f>COUNTIF(Vertices[Out-Degree],"&gt;= "&amp;H39)-COUNTIF(Vertices[Out-Degree],"&gt;="&amp;H40)</f>
        <v>-40</v>
      </c>
      <c r="J39" s="79"/>
      <c r="K39" s="80">
        <f>COUNTIF(Vertices[Betweenness Centrality],"&gt;= "&amp;J39)-COUNTIF(Vertices[Betweenness Centrality],"&gt;="&amp;J40)</f>
        <v>-1</v>
      </c>
      <c r="L39" s="79"/>
      <c r="M39" s="80">
        <f>COUNTIF(Vertices[Closeness Centrality],"&gt;= "&amp;L39)-COUNTIF(Vertices[Closeness Centrality],"&gt;="&amp;L40)</f>
        <v>-1</v>
      </c>
      <c r="N39" s="79"/>
      <c r="O39" s="80">
        <f>COUNTIF(Vertices[Eigenvector Centrality],"&gt;= "&amp;N39)-COUNTIF(Vertices[Eigenvector Centrality],"&gt;="&amp;N40)</f>
        <v>-1</v>
      </c>
      <c r="P39" s="79"/>
      <c r="Q39" s="80">
        <f>COUNTIF(Vertices[Eigenvector Centrality],"&gt;= "&amp;P39)-COUNTIF(Vertices[Eigenvector Centrality],"&gt;="&amp;P40)</f>
        <v>0</v>
      </c>
      <c r="R39" s="79"/>
      <c r="S39" s="81">
        <f>COUNTIF(Vertices[Clustering Coefficient],"&gt;= "&amp;R39)-COUNTIF(Vertices[Clustering Coefficient],"&gt;="&amp;R40)</f>
        <v>-40</v>
      </c>
      <c r="T39" s="79"/>
      <c r="U39" s="80">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18.909090909090903</v>
      </c>
      <c r="G40" s="40">
        <f>COUNTIF(Vertices[In-Degree],"&gt;= "&amp;F40)-COUNTIF(Vertices[In-Degree],"&gt;="&amp;F41)</f>
        <v>0</v>
      </c>
      <c r="H40" s="39">
        <f>H28+($H$57-$H$2)/BinDivisor</f>
        <v>1</v>
      </c>
      <c r="I40" s="40">
        <f>COUNTIF(Vertices[Out-Degree],"&gt;= "&amp;H40)-COUNTIF(Vertices[Out-Degree],"&gt;="&amp;H41)</f>
        <v>0</v>
      </c>
      <c r="J40" s="39">
        <f>J28+($J$57-$J$2)/BinDivisor</f>
        <v>700.5818181818184</v>
      </c>
      <c r="K40" s="40">
        <f>COUNTIF(Vertices[Betweenness Centrality],"&gt;= "&amp;J40)-COUNTIF(Vertices[Betweenness Centrality],"&gt;="&amp;J41)</f>
        <v>0</v>
      </c>
      <c r="L40" s="39">
        <f>L28+($L$57-$L$2)/BinDivisor</f>
        <v>0.018968890909090895</v>
      </c>
      <c r="M40" s="40">
        <f>COUNTIF(Vertices[Closeness Centrality],"&gt;= "&amp;L40)-COUNTIF(Vertices[Closeness Centrality],"&gt;="&amp;L41)</f>
        <v>0</v>
      </c>
      <c r="N40" s="39">
        <f>N28+($N$57-$N$2)/BinDivisor</f>
        <v>0.08139998181818185</v>
      </c>
      <c r="O40" s="40">
        <f>COUNTIF(Vertices[Eigenvector Centrality],"&gt;= "&amp;N40)-COUNTIF(Vertices[Eigenvector Centrality],"&gt;="&amp;N41)</f>
        <v>0</v>
      </c>
      <c r="P40" s="39">
        <f>P28+($P$57-$P$2)/BinDivisor</f>
        <v>9.115882709090911</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19.63636363636363</v>
      </c>
      <c r="G41" s="42">
        <f>COUNTIF(Vertices[In-Degree],"&gt;= "&amp;F41)-COUNTIF(Vertices[In-Degree],"&gt;="&amp;F42)</f>
        <v>0</v>
      </c>
      <c r="H41" s="41">
        <f aca="true" t="shared" si="12" ref="H41:H56">H40+($H$57-$H$2)/BinDivisor</f>
        <v>1</v>
      </c>
      <c r="I41" s="42">
        <f>COUNTIF(Vertices[Out-Degree],"&gt;= "&amp;H41)-COUNTIF(Vertices[Out-Degree],"&gt;="&amp;H42)</f>
        <v>0</v>
      </c>
      <c r="J41" s="41">
        <f aca="true" t="shared" si="13" ref="J41:J56">J40+($J$57-$J$2)/BinDivisor</f>
        <v>727.527272727273</v>
      </c>
      <c r="K41" s="42">
        <f>COUNTIF(Vertices[Betweenness Centrality],"&gt;= "&amp;J41)-COUNTIF(Vertices[Betweenness Centrality],"&gt;="&amp;J42)</f>
        <v>0</v>
      </c>
      <c r="L41" s="41">
        <f aca="true" t="shared" si="14" ref="L41:L56">L40+($L$57-$L$2)/BinDivisor</f>
        <v>0.01919896363636362</v>
      </c>
      <c r="M41" s="42">
        <f>COUNTIF(Vertices[Closeness Centrality],"&gt;= "&amp;L41)-COUNTIF(Vertices[Closeness Centrality],"&gt;="&amp;L42)</f>
        <v>0</v>
      </c>
      <c r="N41" s="41">
        <f aca="true" t="shared" si="15" ref="N41:N56">N40+($N$57-$N$2)/BinDivisor</f>
        <v>0.08369032727272731</v>
      </c>
      <c r="O41" s="42">
        <f>COUNTIF(Vertices[Eigenvector Centrality],"&gt;= "&amp;N41)-COUNTIF(Vertices[Eigenvector Centrality],"&gt;="&amp;N42)</f>
        <v>0</v>
      </c>
      <c r="P41" s="41">
        <f aca="true" t="shared" si="16" ref="P41:P56">P40+($P$57-$P$2)/BinDivisor</f>
        <v>9.445462236363639</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20.363636363636356</v>
      </c>
      <c r="G42" s="40">
        <f>COUNTIF(Vertices[In-Degree],"&gt;= "&amp;F42)-COUNTIF(Vertices[In-Degree],"&gt;="&amp;F43)</f>
        <v>0</v>
      </c>
      <c r="H42" s="39">
        <f t="shared" si="12"/>
        <v>1</v>
      </c>
      <c r="I42" s="40">
        <f>COUNTIF(Vertices[Out-Degree],"&gt;= "&amp;H42)-COUNTIF(Vertices[Out-Degree],"&gt;="&amp;H43)</f>
        <v>0</v>
      </c>
      <c r="J42" s="39">
        <f t="shared" si="13"/>
        <v>754.4727272727276</v>
      </c>
      <c r="K42" s="40">
        <f>COUNTIF(Vertices[Betweenness Centrality],"&gt;= "&amp;J42)-COUNTIF(Vertices[Betweenness Centrality],"&gt;="&amp;J43)</f>
        <v>0</v>
      </c>
      <c r="L42" s="39">
        <f t="shared" si="14"/>
        <v>0.019429036363636347</v>
      </c>
      <c r="M42" s="40">
        <f>COUNTIF(Vertices[Closeness Centrality],"&gt;= "&amp;L42)-COUNTIF(Vertices[Closeness Centrality],"&gt;="&amp;L43)</f>
        <v>0</v>
      </c>
      <c r="N42" s="39">
        <f t="shared" si="15"/>
        <v>0.08598067272727276</v>
      </c>
      <c r="O42" s="40">
        <f>COUNTIF(Vertices[Eigenvector Centrality],"&gt;= "&amp;N42)-COUNTIF(Vertices[Eigenvector Centrality],"&gt;="&amp;N43)</f>
        <v>0</v>
      </c>
      <c r="P42" s="39">
        <f t="shared" si="16"/>
        <v>9.775041763636366</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21.090909090909083</v>
      </c>
      <c r="G43" s="42">
        <f>COUNTIF(Vertices[In-Degree],"&gt;= "&amp;F43)-COUNTIF(Vertices[In-Degree],"&gt;="&amp;F44)</f>
        <v>0</v>
      </c>
      <c r="H43" s="41">
        <f t="shared" si="12"/>
        <v>1</v>
      </c>
      <c r="I43" s="42">
        <f>COUNTIF(Vertices[Out-Degree],"&gt;= "&amp;H43)-COUNTIF(Vertices[Out-Degree],"&gt;="&amp;H44)</f>
        <v>0</v>
      </c>
      <c r="J43" s="41">
        <f t="shared" si="13"/>
        <v>781.4181818181822</v>
      </c>
      <c r="K43" s="42">
        <f>COUNTIF(Vertices[Betweenness Centrality],"&gt;= "&amp;J43)-COUNTIF(Vertices[Betweenness Centrality],"&gt;="&amp;J44)</f>
        <v>0</v>
      </c>
      <c r="L43" s="41">
        <f t="shared" si="14"/>
        <v>0.019659109090909073</v>
      </c>
      <c r="M43" s="42">
        <f>COUNTIF(Vertices[Closeness Centrality],"&gt;= "&amp;L43)-COUNTIF(Vertices[Closeness Centrality],"&gt;="&amp;L44)</f>
        <v>0</v>
      </c>
      <c r="N43" s="41">
        <f t="shared" si="15"/>
        <v>0.08827101818181822</v>
      </c>
      <c r="O43" s="42">
        <f>COUNTIF(Vertices[Eigenvector Centrality],"&gt;= "&amp;N43)-COUNTIF(Vertices[Eigenvector Centrality],"&gt;="&amp;N44)</f>
        <v>0</v>
      </c>
      <c r="P43" s="41">
        <f t="shared" si="16"/>
        <v>10.104621290909094</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21.81818181818181</v>
      </c>
      <c r="G44" s="40">
        <f>COUNTIF(Vertices[In-Degree],"&gt;= "&amp;F44)-COUNTIF(Vertices[In-Degree],"&gt;="&amp;F45)</f>
        <v>0</v>
      </c>
      <c r="H44" s="39">
        <f t="shared" si="12"/>
        <v>1</v>
      </c>
      <c r="I44" s="40">
        <f>COUNTIF(Vertices[Out-Degree],"&gt;= "&amp;H44)-COUNTIF(Vertices[Out-Degree],"&gt;="&amp;H45)</f>
        <v>0</v>
      </c>
      <c r="J44" s="39">
        <f t="shared" si="13"/>
        <v>808.3636363636368</v>
      </c>
      <c r="K44" s="40">
        <f>COUNTIF(Vertices[Betweenness Centrality],"&gt;= "&amp;J44)-COUNTIF(Vertices[Betweenness Centrality],"&gt;="&amp;J45)</f>
        <v>0</v>
      </c>
      <c r="L44" s="39">
        <f t="shared" si="14"/>
        <v>0.0198891818181818</v>
      </c>
      <c r="M44" s="40">
        <f>COUNTIF(Vertices[Closeness Centrality],"&gt;= "&amp;L44)-COUNTIF(Vertices[Closeness Centrality],"&gt;="&amp;L45)</f>
        <v>0</v>
      </c>
      <c r="N44" s="39">
        <f t="shared" si="15"/>
        <v>0.09056136363636368</v>
      </c>
      <c r="O44" s="40">
        <f>COUNTIF(Vertices[Eigenvector Centrality],"&gt;= "&amp;N44)-COUNTIF(Vertices[Eigenvector Centrality],"&gt;="&amp;N45)</f>
        <v>0</v>
      </c>
      <c r="P44" s="39">
        <f t="shared" si="16"/>
        <v>10.434200818181822</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22.545454545454536</v>
      </c>
      <c r="G45" s="42">
        <f>COUNTIF(Vertices[In-Degree],"&gt;= "&amp;F45)-COUNTIF(Vertices[In-Degree],"&gt;="&amp;F46)</f>
        <v>0</v>
      </c>
      <c r="H45" s="41">
        <f t="shared" si="12"/>
        <v>1</v>
      </c>
      <c r="I45" s="42">
        <f>COUNTIF(Vertices[Out-Degree],"&gt;= "&amp;H45)-COUNTIF(Vertices[Out-Degree],"&gt;="&amp;H46)</f>
        <v>0</v>
      </c>
      <c r="J45" s="41">
        <f t="shared" si="13"/>
        <v>835.3090909090914</v>
      </c>
      <c r="K45" s="42">
        <f>COUNTIF(Vertices[Betweenness Centrality],"&gt;= "&amp;J45)-COUNTIF(Vertices[Betweenness Centrality],"&gt;="&amp;J46)</f>
        <v>0</v>
      </c>
      <c r="L45" s="41">
        <f t="shared" si="14"/>
        <v>0.020119254545454525</v>
      </c>
      <c r="M45" s="42">
        <f>COUNTIF(Vertices[Closeness Centrality],"&gt;= "&amp;L45)-COUNTIF(Vertices[Closeness Centrality],"&gt;="&amp;L46)</f>
        <v>0</v>
      </c>
      <c r="N45" s="41">
        <f t="shared" si="15"/>
        <v>0.09285170909090913</v>
      </c>
      <c r="O45" s="42">
        <f>COUNTIF(Vertices[Eigenvector Centrality],"&gt;= "&amp;N45)-COUNTIF(Vertices[Eigenvector Centrality],"&gt;="&amp;N46)</f>
        <v>0</v>
      </c>
      <c r="P45" s="41">
        <f t="shared" si="16"/>
        <v>10.763780345454549</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23.272727272727263</v>
      </c>
      <c r="G46" s="40">
        <f>COUNTIF(Vertices[In-Degree],"&gt;= "&amp;F46)-COUNTIF(Vertices[In-Degree],"&gt;="&amp;F47)</f>
        <v>0</v>
      </c>
      <c r="H46" s="39">
        <f t="shared" si="12"/>
        <v>1</v>
      </c>
      <c r="I46" s="40">
        <f>COUNTIF(Vertices[Out-Degree],"&gt;= "&amp;H46)-COUNTIF(Vertices[Out-Degree],"&gt;="&amp;H47)</f>
        <v>0</v>
      </c>
      <c r="J46" s="39">
        <f t="shared" si="13"/>
        <v>862.254545454546</v>
      </c>
      <c r="K46" s="40">
        <f>COUNTIF(Vertices[Betweenness Centrality],"&gt;= "&amp;J46)-COUNTIF(Vertices[Betweenness Centrality],"&gt;="&amp;J47)</f>
        <v>0</v>
      </c>
      <c r="L46" s="39">
        <f t="shared" si="14"/>
        <v>0.02034932727272725</v>
      </c>
      <c r="M46" s="40">
        <f>COUNTIF(Vertices[Closeness Centrality],"&gt;= "&amp;L46)-COUNTIF(Vertices[Closeness Centrality],"&gt;="&amp;L47)</f>
        <v>0</v>
      </c>
      <c r="N46" s="39">
        <f t="shared" si="15"/>
        <v>0.09514205454545459</v>
      </c>
      <c r="O46" s="40">
        <f>COUNTIF(Vertices[Eigenvector Centrality],"&gt;= "&amp;N46)-COUNTIF(Vertices[Eigenvector Centrality],"&gt;="&amp;N47)</f>
        <v>0</v>
      </c>
      <c r="P46" s="39">
        <f t="shared" si="16"/>
        <v>11.093359872727277</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23.99999999999999</v>
      </c>
      <c r="G47" s="42">
        <f>COUNTIF(Vertices[In-Degree],"&gt;= "&amp;F47)-COUNTIF(Vertices[In-Degree],"&gt;="&amp;F48)</f>
        <v>0</v>
      </c>
      <c r="H47" s="41">
        <f t="shared" si="12"/>
        <v>1</v>
      </c>
      <c r="I47" s="42">
        <f>COUNTIF(Vertices[Out-Degree],"&gt;= "&amp;H47)-COUNTIF(Vertices[Out-Degree],"&gt;="&amp;H48)</f>
        <v>0</v>
      </c>
      <c r="J47" s="41">
        <f t="shared" si="13"/>
        <v>889.2000000000006</v>
      </c>
      <c r="K47" s="42">
        <f>COUNTIF(Vertices[Betweenness Centrality],"&gt;= "&amp;J47)-COUNTIF(Vertices[Betweenness Centrality],"&gt;="&amp;J48)</f>
        <v>0</v>
      </c>
      <c r="L47" s="41">
        <f t="shared" si="14"/>
        <v>0.020579399999999977</v>
      </c>
      <c r="M47" s="42">
        <f>COUNTIF(Vertices[Closeness Centrality],"&gt;= "&amp;L47)-COUNTIF(Vertices[Closeness Centrality],"&gt;="&amp;L48)</f>
        <v>0</v>
      </c>
      <c r="N47" s="41">
        <f t="shared" si="15"/>
        <v>0.09743240000000004</v>
      </c>
      <c r="O47" s="42">
        <f>COUNTIF(Vertices[Eigenvector Centrality],"&gt;= "&amp;N47)-COUNTIF(Vertices[Eigenvector Centrality],"&gt;="&amp;N48)</f>
        <v>0</v>
      </c>
      <c r="P47" s="41">
        <f t="shared" si="16"/>
        <v>11.422939400000004</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24.727272727272716</v>
      </c>
      <c r="G48" s="40">
        <f>COUNTIF(Vertices[In-Degree],"&gt;= "&amp;F48)-COUNTIF(Vertices[In-Degree],"&gt;="&amp;F49)</f>
        <v>0</v>
      </c>
      <c r="H48" s="39">
        <f t="shared" si="12"/>
        <v>1</v>
      </c>
      <c r="I48" s="40">
        <f>COUNTIF(Vertices[Out-Degree],"&gt;= "&amp;H48)-COUNTIF(Vertices[Out-Degree],"&gt;="&amp;H49)</f>
        <v>0</v>
      </c>
      <c r="J48" s="39">
        <f t="shared" si="13"/>
        <v>916.1454545454552</v>
      </c>
      <c r="K48" s="40">
        <f>COUNTIF(Vertices[Betweenness Centrality],"&gt;= "&amp;J48)-COUNTIF(Vertices[Betweenness Centrality],"&gt;="&amp;J49)</f>
        <v>0</v>
      </c>
      <c r="L48" s="39">
        <f t="shared" si="14"/>
        <v>0.020809472727272703</v>
      </c>
      <c r="M48" s="40">
        <f>COUNTIF(Vertices[Closeness Centrality],"&gt;= "&amp;L48)-COUNTIF(Vertices[Closeness Centrality],"&gt;="&amp;L49)</f>
        <v>0</v>
      </c>
      <c r="N48" s="39">
        <f t="shared" si="15"/>
        <v>0.0997227454545455</v>
      </c>
      <c r="O48" s="40">
        <f>COUNTIF(Vertices[Eigenvector Centrality],"&gt;= "&amp;N48)-COUNTIF(Vertices[Eigenvector Centrality],"&gt;="&amp;N49)</f>
        <v>0</v>
      </c>
      <c r="P48" s="39">
        <f t="shared" si="16"/>
        <v>11.752518927272732</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25.454545454545443</v>
      </c>
      <c r="G49" s="42">
        <f>COUNTIF(Vertices[In-Degree],"&gt;= "&amp;F49)-COUNTIF(Vertices[In-Degree],"&gt;="&amp;F50)</f>
        <v>0</v>
      </c>
      <c r="H49" s="41">
        <f t="shared" si="12"/>
        <v>1</v>
      </c>
      <c r="I49" s="42">
        <f>COUNTIF(Vertices[Out-Degree],"&gt;= "&amp;H49)-COUNTIF(Vertices[Out-Degree],"&gt;="&amp;H50)</f>
        <v>0</v>
      </c>
      <c r="J49" s="41">
        <f t="shared" si="13"/>
        <v>943.0909090909098</v>
      </c>
      <c r="K49" s="42">
        <f>COUNTIF(Vertices[Betweenness Centrality],"&gt;= "&amp;J49)-COUNTIF(Vertices[Betweenness Centrality],"&gt;="&amp;J50)</f>
        <v>0</v>
      </c>
      <c r="L49" s="41">
        <f t="shared" si="14"/>
        <v>0.02103954545454543</v>
      </c>
      <c r="M49" s="42">
        <f>COUNTIF(Vertices[Closeness Centrality],"&gt;= "&amp;L49)-COUNTIF(Vertices[Closeness Centrality],"&gt;="&amp;L50)</f>
        <v>0</v>
      </c>
      <c r="N49" s="41">
        <f t="shared" si="15"/>
        <v>0.10201309090909096</v>
      </c>
      <c r="O49" s="42">
        <f>COUNTIF(Vertices[Eigenvector Centrality],"&gt;= "&amp;N49)-COUNTIF(Vertices[Eigenvector Centrality],"&gt;="&amp;N50)</f>
        <v>0</v>
      </c>
      <c r="P49" s="41">
        <f t="shared" si="16"/>
        <v>12.08209845454546</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26.18181818181817</v>
      </c>
      <c r="G50" s="40">
        <f>COUNTIF(Vertices[In-Degree],"&gt;= "&amp;F50)-COUNTIF(Vertices[In-Degree],"&gt;="&amp;F51)</f>
        <v>0</v>
      </c>
      <c r="H50" s="39">
        <f t="shared" si="12"/>
        <v>1</v>
      </c>
      <c r="I50" s="40">
        <f>COUNTIF(Vertices[Out-Degree],"&gt;= "&amp;H50)-COUNTIF(Vertices[Out-Degree],"&gt;="&amp;H51)</f>
        <v>0</v>
      </c>
      <c r="J50" s="39">
        <f t="shared" si="13"/>
        <v>970.0363636363644</v>
      </c>
      <c r="K50" s="40">
        <f>COUNTIF(Vertices[Betweenness Centrality],"&gt;= "&amp;J50)-COUNTIF(Vertices[Betweenness Centrality],"&gt;="&amp;J51)</f>
        <v>0</v>
      </c>
      <c r="L50" s="39">
        <f t="shared" si="14"/>
        <v>0.021269618181818155</v>
      </c>
      <c r="M50" s="40">
        <f>COUNTIF(Vertices[Closeness Centrality],"&gt;= "&amp;L50)-COUNTIF(Vertices[Closeness Centrality],"&gt;="&amp;L51)</f>
        <v>0</v>
      </c>
      <c r="N50" s="39">
        <f t="shared" si="15"/>
        <v>0.10430343636363641</v>
      </c>
      <c r="O50" s="40">
        <f>COUNTIF(Vertices[Eigenvector Centrality],"&gt;= "&amp;N50)-COUNTIF(Vertices[Eigenvector Centrality],"&gt;="&amp;N51)</f>
        <v>0</v>
      </c>
      <c r="P50" s="39">
        <f t="shared" si="16"/>
        <v>12.411677981818187</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26.909090909090896</v>
      </c>
      <c r="G51" s="42">
        <f>COUNTIF(Vertices[In-Degree],"&gt;= "&amp;F51)-COUNTIF(Vertices[In-Degree],"&gt;="&amp;F52)</f>
        <v>0</v>
      </c>
      <c r="H51" s="41">
        <f t="shared" si="12"/>
        <v>1</v>
      </c>
      <c r="I51" s="42">
        <f>COUNTIF(Vertices[Out-Degree],"&gt;= "&amp;H51)-COUNTIF(Vertices[Out-Degree],"&gt;="&amp;H52)</f>
        <v>0</v>
      </c>
      <c r="J51" s="41">
        <f t="shared" si="13"/>
        <v>996.981818181819</v>
      </c>
      <c r="K51" s="42">
        <f>COUNTIF(Vertices[Betweenness Centrality],"&gt;= "&amp;J51)-COUNTIF(Vertices[Betweenness Centrality],"&gt;="&amp;J52)</f>
        <v>0</v>
      </c>
      <c r="L51" s="41">
        <f t="shared" si="14"/>
        <v>0.02149969090909088</v>
      </c>
      <c r="M51" s="42">
        <f>COUNTIF(Vertices[Closeness Centrality],"&gt;= "&amp;L51)-COUNTIF(Vertices[Closeness Centrality],"&gt;="&amp;L52)</f>
        <v>0</v>
      </c>
      <c r="N51" s="41">
        <f t="shared" si="15"/>
        <v>0.10659378181818187</v>
      </c>
      <c r="O51" s="42">
        <f>COUNTIF(Vertices[Eigenvector Centrality],"&gt;= "&amp;N51)-COUNTIF(Vertices[Eigenvector Centrality],"&gt;="&amp;N52)</f>
        <v>0</v>
      </c>
      <c r="P51" s="41">
        <f t="shared" si="16"/>
        <v>12.741257509090914</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27.636363636363622</v>
      </c>
      <c r="G52" s="40">
        <f>COUNTIF(Vertices[In-Degree],"&gt;= "&amp;F52)-COUNTIF(Vertices[In-Degree],"&gt;="&amp;F53)</f>
        <v>0</v>
      </c>
      <c r="H52" s="39">
        <f t="shared" si="12"/>
        <v>1</v>
      </c>
      <c r="I52" s="40">
        <f>COUNTIF(Vertices[Out-Degree],"&gt;= "&amp;H52)-COUNTIF(Vertices[Out-Degree],"&gt;="&amp;H53)</f>
        <v>0</v>
      </c>
      <c r="J52" s="39">
        <f t="shared" si="13"/>
        <v>1023.9272727272736</v>
      </c>
      <c r="K52" s="40">
        <f>COUNTIF(Vertices[Betweenness Centrality],"&gt;= "&amp;J52)-COUNTIF(Vertices[Betweenness Centrality],"&gt;="&amp;J53)</f>
        <v>0</v>
      </c>
      <c r="L52" s="39">
        <f t="shared" si="14"/>
        <v>0.021729763636363607</v>
      </c>
      <c r="M52" s="40">
        <f>COUNTIF(Vertices[Closeness Centrality],"&gt;= "&amp;L52)-COUNTIF(Vertices[Closeness Centrality],"&gt;="&amp;L53)</f>
        <v>0</v>
      </c>
      <c r="N52" s="39">
        <f t="shared" si="15"/>
        <v>0.10888412727272732</v>
      </c>
      <c r="O52" s="40">
        <f>COUNTIF(Vertices[Eigenvector Centrality],"&gt;= "&amp;N52)-COUNTIF(Vertices[Eigenvector Centrality],"&gt;="&amp;N53)</f>
        <v>0</v>
      </c>
      <c r="P52" s="39">
        <f t="shared" si="16"/>
        <v>13.070837036363642</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28.36363636363635</v>
      </c>
      <c r="G53" s="42">
        <f>COUNTIF(Vertices[In-Degree],"&gt;= "&amp;F53)-COUNTIF(Vertices[In-Degree],"&gt;="&amp;F54)</f>
        <v>0</v>
      </c>
      <c r="H53" s="41">
        <f t="shared" si="12"/>
        <v>1</v>
      </c>
      <c r="I53" s="42">
        <f>COUNTIF(Vertices[Out-Degree],"&gt;= "&amp;H53)-COUNTIF(Vertices[Out-Degree],"&gt;="&amp;H54)</f>
        <v>0</v>
      </c>
      <c r="J53" s="41">
        <f t="shared" si="13"/>
        <v>1050.872727272728</v>
      </c>
      <c r="K53" s="42">
        <f>COUNTIF(Vertices[Betweenness Centrality],"&gt;= "&amp;J53)-COUNTIF(Vertices[Betweenness Centrality],"&gt;="&amp;J54)</f>
        <v>0</v>
      </c>
      <c r="L53" s="41">
        <f t="shared" si="14"/>
        <v>0.021959836363636333</v>
      </c>
      <c r="M53" s="42">
        <f>COUNTIF(Vertices[Closeness Centrality],"&gt;= "&amp;L53)-COUNTIF(Vertices[Closeness Centrality],"&gt;="&amp;L54)</f>
        <v>0</v>
      </c>
      <c r="N53" s="41">
        <f t="shared" si="15"/>
        <v>0.11117447272727278</v>
      </c>
      <c r="O53" s="42">
        <f>COUNTIF(Vertices[Eigenvector Centrality],"&gt;= "&amp;N53)-COUNTIF(Vertices[Eigenvector Centrality],"&gt;="&amp;N54)</f>
        <v>0</v>
      </c>
      <c r="P53" s="41">
        <f t="shared" si="16"/>
        <v>13.40041656363637</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29.090909090909076</v>
      </c>
      <c r="G54" s="40">
        <f>COUNTIF(Vertices[In-Degree],"&gt;= "&amp;F54)-COUNTIF(Vertices[In-Degree],"&gt;="&amp;F55)</f>
        <v>0</v>
      </c>
      <c r="H54" s="39">
        <f t="shared" si="12"/>
        <v>1</v>
      </c>
      <c r="I54" s="40">
        <f>COUNTIF(Vertices[Out-Degree],"&gt;= "&amp;H54)-COUNTIF(Vertices[Out-Degree],"&gt;="&amp;H55)</f>
        <v>0</v>
      </c>
      <c r="J54" s="39">
        <f t="shared" si="13"/>
        <v>1077.8181818181827</v>
      </c>
      <c r="K54" s="40">
        <f>COUNTIF(Vertices[Betweenness Centrality],"&gt;= "&amp;J54)-COUNTIF(Vertices[Betweenness Centrality],"&gt;="&amp;J55)</f>
        <v>0</v>
      </c>
      <c r="L54" s="39">
        <f t="shared" si="14"/>
        <v>0.02218990909090906</v>
      </c>
      <c r="M54" s="40">
        <f>COUNTIF(Vertices[Closeness Centrality],"&gt;= "&amp;L54)-COUNTIF(Vertices[Closeness Centrality],"&gt;="&amp;L55)</f>
        <v>0</v>
      </c>
      <c r="N54" s="39">
        <f t="shared" si="15"/>
        <v>0.11346481818181824</v>
      </c>
      <c r="O54" s="40">
        <f>COUNTIF(Vertices[Eigenvector Centrality],"&gt;= "&amp;N54)-COUNTIF(Vertices[Eigenvector Centrality],"&gt;="&amp;N55)</f>
        <v>0</v>
      </c>
      <c r="P54" s="39">
        <f t="shared" si="16"/>
        <v>13.729996090909097</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29.818181818181802</v>
      </c>
      <c r="G55" s="42">
        <f>COUNTIF(Vertices[In-Degree],"&gt;= "&amp;F55)-COUNTIF(Vertices[In-Degree],"&gt;="&amp;F56)</f>
        <v>0</v>
      </c>
      <c r="H55" s="41">
        <f t="shared" si="12"/>
        <v>1</v>
      </c>
      <c r="I55" s="42">
        <f>COUNTIF(Vertices[Out-Degree],"&gt;= "&amp;H55)-COUNTIF(Vertices[Out-Degree],"&gt;="&amp;H56)</f>
        <v>0</v>
      </c>
      <c r="J55" s="41">
        <f t="shared" si="13"/>
        <v>1104.7636363636373</v>
      </c>
      <c r="K55" s="42">
        <f>COUNTIF(Vertices[Betweenness Centrality],"&gt;= "&amp;J55)-COUNTIF(Vertices[Betweenness Centrality],"&gt;="&amp;J56)</f>
        <v>0</v>
      </c>
      <c r="L55" s="41">
        <f t="shared" si="14"/>
        <v>0.022419981818181785</v>
      </c>
      <c r="M55" s="42">
        <f>COUNTIF(Vertices[Closeness Centrality],"&gt;= "&amp;L55)-COUNTIF(Vertices[Closeness Centrality],"&gt;="&amp;L56)</f>
        <v>0</v>
      </c>
      <c r="N55" s="41">
        <f t="shared" si="15"/>
        <v>0.11575516363636369</v>
      </c>
      <c r="O55" s="42">
        <f>COUNTIF(Vertices[Eigenvector Centrality],"&gt;= "&amp;N55)-COUNTIF(Vertices[Eigenvector Centrality],"&gt;="&amp;N56)</f>
        <v>0</v>
      </c>
      <c r="P55" s="41">
        <f t="shared" si="16"/>
        <v>14.059575618181825</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30.54545454545453</v>
      </c>
      <c r="G56" s="40">
        <f>COUNTIF(Vertices[In-Degree],"&gt;= "&amp;F56)-COUNTIF(Vertices[In-Degree],"&gt;="&amp;F57)</f>
        <v>0</v>
      </c>
      <c r="H56" s="39">
        <f t="shared" si="12"/>
        <v>1</v>
      </c>
      <c r="I56" s="40">
        <f>COUNTIF(Vertices[Out-Degree],"&gt;= "&amp;H56)-COUNTIF(Vertices[Out-Degree],"&gt;="&amp;H57)</f>
        <v>0</v>
      </c>
      <c r="J56" s="39">
        <f t="shared" si="13"/>
        <v>1131.7090909090919</v>
      </c>
      <c r="K56" s="40">
        <f>COUNTIF(Vertices[Betweenness Centrality],"&gt;= "&amp;J56)-COUNTIF(Vertices[Betweenness Centrality],"&gt;="&amp;J57)</f>
        <v>0</v>
      </c>
      <c r="L56" s="39">
        <f t="shared" si="14"/>
        <v>0.02265005454545451</v>
      </c>
      <c r="M56" s="40">
        <f>COUNTIF(Vertices[Closeness Centrality],"&gt;= "&amp;L56)-COUNTIF(Vertices[Closeness Centrality],"&gt;="&amp;L57)</f>
        <v>0</v>
      </c>
      <c r="N56" s="39">
        <f t="shared" si="15"/>
        <v>0.11804550909090915</v>
      </c>
      <c r="O56" s="40">
        <f>COUNTIF(Vertices[Eigenvector Centrality],"&gt;= "&amp;N56)-COUNTIF(Vertices[Eigenvector Centrality],"&gt;="&amp;N57)</f>
        <v>0</v>
      </c>
      <c r="P56" s="39">
        <f t="shared" si="16"/>
        <v>14.389155145454552</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40</v>
      </c>
      <c r="G57" s="44">
        <f>COUNTIF(Vertices[In-Degree],"&gt;= "&amp;F57)-COUNTIF(Vertices[In-Degree],"&gt;="&amp;F58)</f>
        <v>1</v>
      </c>
      <c r="H57" s="43">
        <f>MAX(Vertices[Out-Degree])</f>
        <v>1</v>
      </c>
      <c r="I57" s="44">
        <f>COUNTIF(Vertices[Out-Degree],"&gt;= "&amp;H57)-COUNTIF(Vertices[Out-Degree],"&gt;="&amp;H58)</f>
        <v>40</v>
      </c>
      <c r="J57" s="43">
        <f>MAX(Vertices[Betweenness Centrality])</f>
        <v>1482</v>
      </c>
      <c r="K57" s="44">
        <f>COUNTIF(Vertices[Betweenness Centrality],"&gt;= "&amp;J57)-COUNTIF(Vertices[Betweenness Centrality],"&gt;="&amp;J58)</f>
        <v>1</v>
      </c>
      <c r="L57" s="43">
        <f>MAX(Vertices[Closeness Centrality])</f>
        <v>0.025641</v>
      </c>
      <c r="M57" s="44">
        <f>COUNTIF(Vertices[Closeness Centrality],"&gt;= "&amp;L57)-COUNTIF(Vertices[Closeness Centrality],"&gt;="&amp;L58)</f>
        <v>1</v>
      </c>
      <c r="N57" s="43">
        <f>MAX(Vertices[Eigenvector Centrality])</f>
        <v>0.14782</v>
      </c>
      <c r="O57" s="44">
        <f>COUNTIF(Vertices[Eigenvector Centrality],"&gt;= "&amp;N57)-COUNTIF(Vertices[Eigenvector Centrality],"&gt;="&amp;N58)</f>
        <v>1</v>
      </c>
      <c r="P57" s="43">
        <f>MAX(Vertices[PageRank])</f>
        <v>18.673689</v>
      </c>
      <c r="Q57" s="44">
        <f>COUNTIF(Vertices[PageRank],"&gt;= "&amp;P57)-COUNTIF(Vertices[PageRank],"&gt;="&amp;P58)</f>
        <v>1</v>
      </c>
      <c r="R57" s="43">
        <f>MAX(Vertices[Clustering Coefficient])</f>
        <v>0</v>
      </c>
      <c r="S57" s="47">
        <f>COUNTIF(Vertices[Clustering Coefficient],"&gt;= "&amp;R57)-COUNTIF(Vertices[Clustering Coefficient],"&gt;="&amp;R58)</f>
        <v>40</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40</v>
      </c>
    </row>
    <row r="71" spans="1:2" ht="15">
      <c r="A71" s="35" t="s">
        <v>90</v>
      </c>
      <c r="B71" s="49">
        <f>_xlfn.IFERROR(AVERAGE(Vertices[In-Degree]),NoMetricMessage)</f>
        <v>1</v>
      </c>
    </row>
    <row r="72" spans="1:2" ht="15">
      <c r="A72" s="35" t="s">
        <v>91</v>
      </c>
      <c r="B72" s="49">
        <f>_xlfn.IFERROR(MEDIAN(Vertices[In-Degree]),NoMetricMessage)</f>
        <v>0</v>
      </c>
    </row>
    <row r="83" spans="1:2" ht="15">
      <c r="A83" s="35" t="s">
        <v>94</v>
      </c>
      <c r="B83" s="48">
        <f>IF(COUNT(Vertices[Out-Degree])&gt;0,H2,NoMetricMessage)</f>
        <v>1</v>
      </c>
    </row>
    <row r="84" spans="1:2" ht="15">
      <c r="A84" s="35" t="s">
        <v>95</v>
      </c>
      <c r="B84" s="48">
        <f>IF(COUNT(Vertices[Out-Degree])&gt;0,H57,NoMetricMessage)</f>
        <v>1</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1482</v>
      </c>
    </row>
    <row r="99" spans="1:2" ht="15">
      <c r="A99" s="35" t="s">
        <v>102</v>
      </c>
      <c r="B99" s="49">
        <f>_xlfn.IFERROR(AVERAGE(Vertices[Betweenness Centrality]),NoMetricMessage)</f>
        <v>37.05</v>
      </c>
    </row>
    <row r="100" spans="1:2" ht="15">
      <c r="A100" s="35" t="s">
        <v>103</v>
      </c>
      <c r="B100" s="49">
        <f>_xlfn.IFERROR(MEDIAN(Vertices[Betweenness Centrality]),NoMetricMessage)</f>
        <v>0</v>
      </c>
    </row>
    <row r="111" spans="1:2" ht="15">
      <c r="A111" s="35" t="s">
        <v>106</v>
      </c>
      <c r="B111" s="49">
        <f>IF(COUNT(Vertices[Closeness Centrality])&gt;0,L2,NoMetricMessage)</f>
        <v>0.012987</v>
      </c>
    </row>
    <row r="112" spans="1:2" ht="15">
      <c r="A112" s="35" t="s">
        <v>107</v>
      </c>
      <c r="B112" s="49">
        <f>IF(COUNT(Vertices[Closeness Centrality])&gt;0,L57,NoMetricMessage)</f>
        <v>0.025641</v>
      </c>
    </row>
    <row r="113" spans="1:2" ht="15">
      <c r="A113" s="35" t="s">
        <v>108</v>
      </c>
      <c r="B113" s="49">
        <f>_xlfn.IFERROR(AVERAGE(Vertices[Closeness Centrality]),NoMetricMessage)</f>
        <v>0.01330335000000001</v>
      </c>
    </row>
    <row r="114" spans="1:2" ht="15">
      <c r="A114" s="35" t="s">
        <v>109</v>
      </c>
      <c r="B114" s="49">
        <f>_xlfn.IFERROR(MEDIAN(Vertices[Closeness Centrality]),NoMetricMessage)</f>
        <v>0.012987</v>
      </c>
    </row>
    <row r="125" spans="1:2" ht="15">
      <c r="A125" s="35" t="s">
        <v>112</v>
      </c>
      <c r="B125" s="49">
        <f>IF(COUNT(Vertices[Eigenvector Centrality])&gt;0,N2,NoMetricMessage)</f>
        <v>0.021851</v>
      </c>
    </row>
    <row r="126" spans="1:2" ht="15">
      <c r="A126" s="35" t="s">
        <v>113</v>
      </c>
      <c r="B126" s="49">
        <f>IF(COUNT(Vertices[Eigenvector Centrality])&gt;0,N57,NoMetricMessage)</f>
        <v>0.14782</v>
      </c>
    </row>
    <row r="127" spans="1:2" ht="15">
      <c r="A127" s="35" t="s">
        <v>114</v>
      </c>
      <c r="B127" s="49">
        <f>_xlfn.IFERROR(AVERAGE(Vertices[Eigenvector Centrality]),NoMetricMessage)</f>
        <v>0.02500022499999998</v>
      </c>
    </row>
    <row r="128" spans="1:2" ht="15">
      <c r="A128" s="35" t="s">
        <v>115</v>
      </c>
      <c r="B128" s="49">
        <f>_xlfn.IFERROR(MEDIAN(Vertices[Eigenvector Centrality]),NoMetricMessage)</f>
        <v>0.021851</v>
      </c>
    </row>
    <row r="139" spans="1:2" ht="15">
      <c r="A139" s="35" t="s">
        <v>140</v>
      </c>
      <c r="B139" s="49">
        <f>IF(COUNT(Vertices[PageRank])&gt;0,P2,NoMetricMessage)</f>
        <v>0.546815</v>
      </c>
    </row>
    <row r="140" spans="1:2" ht="15">
      <c r="A140" s="35" t="s">
        <v>141</v>
      </c>
      <c r="B140" s="49">
        <f>IF(COUNT(Vertices[PageRank])&gt;0,P57,NoMetricMessage)</f>
        <v>18.673689</v>
      </c>
    </row>
    <row r="141" spans="1:2" ht="15">
      <c r="A141" s="35" t="s">
        <v>142</v>
      </c>
      <c r="B141" s="49">
        <f>_xlfn.IFERROR(AVERAGE(Vertices[PageRank]),NoMetricMessage)</f>
        <v>0.99998685</v>
      </c>
    </row>
    <row r="142" spans="1:2" ht="15">
      <c r="A142" s="35" t="s">
        <v>143</v>
      </c>
      <c r="B142" s="49">
        <f>_xlfn.IFERROR(MEDIAN(Vertices[PageRank]),NoMetricMessage)</f>
        <v>0.546815</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637</v>
      </c>
      <c r="K7" s="13" t="s">
        <v>638</v>
      </c>
    </row>
    <row r="8" spans="1:11" ht="409.5">
      <c r="A8"/>
      <c r="B8">
        <v>2</v>
      </c>
      <c r="C8">
        <v>2</v>
      </c>
      <c r="D8" t="s">
        <v>61</v>
      </c>
      <c r="E8" t="s">
        <v>61</v>
      </c>
      <c r="H8" t="s">
        <v>73</v>
      </c>
      <c r="J8" t="s">
        <v>639</v>
      </c>
      <c r="K8" s="13" t="s">
        <v>640</v>
      </c>
    </row>
    <row r="9" spans="1:11" ht="409.5">
      <c r="A9"/>
      <c r="B9">
        <v>3</v>
      </c>
      <c r="C9">
        <v>4</v>
      </c>
      <c r="D9" t="s">
        <v>62</v>
      </c>
      <c r="E9" t="s">
        <v>62</v>
      </c>
      <c r="H9" t="s">
        <v>74</v>
      </c>
      <c r="J9" t="s">
        <v>641</v>
      </c>
      <c r="K9" s="13" t="s">
        <v>642</v>
      </c>
    </row>
    <row r="10" spans="1:11" ht="409.5">
      <c r="A10"/>
      <c r="B10">
        <v>4</v>
      </c>
      <c r="D10" t="s">
        <v>63</v>
      </c>
      <c r="E10" t="s">
        <v>63</v>
      </c>
      <c r="H10" t="s">
        <v>75</v>
      </c>
      <c r="J10" t="s">
        <v>643</v>
      </c>
      <c r="K10" s="13" t="s">
        <v>644</v>
      </c>
    </row>
    <row r="11" spans="1:11" ht="15">
      <c r="A11"/>
      <c r="B11">
        <v>5</v>
      </c>
      <c r="D11" t="s">
        <v>46</v>
      </c>
      <c r="E11">
        <v>1</v>
      </c>
      <c r="H11" t="s">
        <v>76</v>
      </c>
      <c r="J11" t="s">
        <v>645</v>
      </c>
      <c r="K11" t="s">
        <v>646</v>
      </c>
    </row>
    <row r="12" spans="1:11" ht="15">
      <c r="A12"/>
      <c r="B12"/>
      <c r="D12" t="s">
        <v>64</v>
      </c>
      <c r="E12">
        <v>2</v>
      </c>
      <c r="H12">
        <v>0</v>
      </c>
      <c r="J12" t="s">
        <v>647</v>
      </c>
      <c r="K12" t="s">
        <v>648</v>
      </c>
    </row>
    <row r="13" spans="1:11" ht="15">
      <c r="A13"/>
      <c r="B13"/>
      <c r="D13">
        <v>1</v>
      </c>
      <c r="E13">
        <v>3</v>
      </c>
      <c r="H13">
        <v>1</v>
      </c>
      <c r="J13" t="s">
        <v>649</v>
      </c>
      <c r="K13" t="s">
        <v>650</v>
      </c>
    </row>
    <row r="14" spans="4:11" ht="15">
      <c r="D14">
        <v>2</v>
      </c>
      <c r="E14">
        <v>4</v>
      </c>
      <c r="H14">
        <v>2</v>
      </c>
      <c r="J14" t="s">
        <v>651</v>
      </c>
      <c r="K14" t="s">
        <v>652</v>
      </c>
    </row>
    <row r="15" spans="4:11" ht="15">
      <c r="D15">
        <v>3</v>
      </c>
      <c r="E15">
        <v>5</v>
      </c>
      <c r="H15">
        <v>3</v>
      </c>
      <c r="J15" t="s">
        <v>653</v>
      </c>
      <c r="K15" t="s">
        <v>654</v>
      </c>
    </row>
    <row r="16" spans="4:11" ht="15">
      <c r="D16">
        <v>4</v>
      </c>
      <c r="E16">
        <v>6</v>
      </c>
      <c r="H16">
        <v>4</v>
      </c>
      <c r="J16" t="s">
        <v>655</v>
      </c>
      <c r="K16" t="s">
        <v>656</v>
      </c>
    </row>
    <row r="17" spans="4:11" ht="15">
      <c r="D17">
        <v>5</v>
      </c>
      <c r="E17">
        <v>7</v>
      </c>
      <c r="H17">
        <v>5</v>
      </c>
      <c r="J17" t="s">
        <v>657</v>
      </c>
      <c r="K17" t="s">
        <v>658</v>
      </c>
    </row>
    <row r="18" spans="4:11" ht="15">
      <c r="D18">
        <v>6</v>
      </c>
      <c r="E18">
        <v>8</v>
      </c>
      <c r="H18">
        <v>6</v>
      </c>
      <c r="J18" t="s">
        <v>659</v>
      </c>
      <c r="K18" t="s">
        <v>660</v>
      </c>
    </row>
    <row r="19" spans="4:11" ht="15">
      <c r="D19">
        <v>7</v>
      </c>
      <c r="E19">
        <v>9</v>
      </c>
      <c r="H19">
        <v>7</v>
      </c>
      <c r="J19" t="s">
        <v>661</v>
      </c>
      <c r="K19" t="s">
        <v>662</v>
      </c>
    </row>
    <row r="20" spans="4:11" ht="15">
      <c r="D20">
        <v>8</v>
      </c>
      <c r="H20">
        <v>8</v>
      </c>
      <c r="J20" t="s">
        <v>663</v>
      </c>
      <c r="K20" t="s">
        <v>664</v>
      </c>
    </row>
    <row r="21" spans="4:11" ht="409.5">
      <c r="D21">
        <v>9</v>
      </c>
      <c r="H21">
        <v>9</v>
      </c>
      <c r="J21" t="s">
        <v>665</v>
      </c>
      <c r="K21" s="13" t="s">
        <v>666</v>
      </c>
    </row>
    <row r="22" spans="4:11" ht="409.5">
      <c r="D22">
        <v>10</v>
      </c>
      <c r="J22" t="s">
        <v>667</v>
      </c>
      <c r="K22" s="13" t="s">
        <v>668</v>
      </c>
    </row>
    <row r="23" spans="4:11" ht="409.5">
      <c r="D23">
        <v>11</v>
      </c>
      <c r="J23" t="s">
        <v>669</v>
      </c>
      <c r="K23" s="13" t="s">
        <v>670</v>
      </c>
    </row>
    <row r="24" spans="10:11" ht="409.5">
      <c r="J24" t="s">
        <v>671</v>
      </c>
      <c r="K24" s="13" t="s">
        <v>830</v>
      </c>
    </row>
    <row r="25" spans="10:11" ht="15">
      <c r="J25" t="s">
        <v>672</v>
      </c>
      <c r="K25" t="b">
        <v>0</v>
      </c>
    </row>
    <row r="26" spans="10:11" ht="15">
      <c r="J26" t="s">
        <v>828</v>
      </c>
      <c r="K26" t="s">
        <v>829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6" t="s">
        <v>679</v>
      </c>
      <c r="B1" s="86" t="s">
        <v>680</v>
      </c>
      <c r="C1" s="86" t="s">
        <v>681</v>
      </c>
      <c r="D1" s="86" t="s">
        <v>682</v>
      </c>
    </row>
    <row r="2" spans="1:4" ht="15">
      <c r="A2" s="86"/>
      <c r="B2" s="86"/>
      <c r="C2" s="86"/>
      <c r="D2" s="86"/>
    </row>
    <row r="4" spans="1:4" ht="15" customHeight="1">
      <c r="A4" s="86" t="s">
        <v>684</v>
      </c>
      <c r="B4" s="86" t="s">
        <v>680</v>
      </c>
      <c r="C4" s="86" t="s">
        <v>685</v>
      </c>
      <c r="D4" s="86" t="s">
        <v>682</v>
      </c>
    </row>
    <row r="5" spans="1:4" ht="15">
      <c r="A5" s="86"/>
      <c r="B5" s="86"/>
      <c r="C5" s="86"/>
      <c r="D5" s="86"/>
    </row>
    <row r="7" spans="1:4" ht="15" customHeight="1">
      <c r="A7" s="13" t="s">
        <v>687</v>
      </c>
      <c r="B7" s="13" t="s">
        <v>680</v>
      </c>
      <c r="C7" s="13" t="s">
        <v>688</v>
      </c>
      <c r="D7" s="13" t="s">
        <v>682</v>
      </c>
    </row>
    <row r="8" spans="1:4" ht="15">
      <c r="A8" s="86" t="s">
        <v>257</v>
      </c>
      <c r="B8" s="86">
        <v>42</v>
      </c>
      <c r="C8" s="86" t="s">
        <v>257</v>
      </c>
      <c r="D8" s="86">
        <v>42</v>
      </c>
    </row>
    <row r="11" spans="1:4" ht="15" customHeight="1">
      <c r="A11" s="13" t="s">
        <v>690</v>
      </c>
      <c r="B11" s="13" t="s">
        <v>680</v>
      </c>
      <c r="C11" s="13" t="s">
        <v>700</v>
      </c>
      <c r="D11" s="13" t="s">
        <v>682</v>
      </c>
    </row>
    <row r="12" spans="1:4" ht="15">
      <c r="A12" s="92" t="s">
        <v>691</v>
      </c>
      <c r="B12" s="92">
        <v>0</v>
      </c>
      <c r="C12" s="92" t="s">
        <v>696</v>
      </c>
      <c r="D12" s="92">
        <v>42</v>
      </c>
    </row>
    <row r="13" spans="1:4" ht="15">
      <c r="A13" s="92" t="s">
        <v>692</v>
      </c>
      <c r="B13" s="92">
        <v>0</v>
      </c>
      <c r="C13" s="92" t="s">
        <v>250</v>
      </c>
      <c r="D13" s="92">
        <v>40</v>
      </c>
    </row>
    <row r="14" spans="1:4" ht="15">
      <c r="A14" s="92" t="s">
        <v>693</v>
      </c>
      <c r="B14" s="92">
        <v>0</v>
      </c>
      <c r="C14" s="92" t="s">
        <v>697</v>
      </c>
      <c r="D14" s="92">
        <v>40</v>
      </c>
    </row>
    <row r="15" spans="1:4" ht="15">
      <c r="A15" s="92" t="s">
        <v>694</v>
      </c>
      <c r="B15" s="92">
        <v>328</v>
      </c>
      <c r="C15" s="92" t="s">
        <v>698</v>
      </c>
      <c r="D15" s="92">
        <v>40</v>
      </c>
    </row>
    <row r="16" spans="1:4" ht="15">
      <c r="A16" s="92" t="s">
        <v>695</v>
      </c>
      <c r="B16" s="92">
        <v>328</v>
      </c>
      <c r="C16" s="92" t="s">
        <v>699</v>
      </c>
      <c r="D16" s="92">
        <v>40</v>
      </c>
    </row>
    <row r="17" spans="1:4" ht="15">
      <c r="A17" s="92" t="s">
        <v>696</v>
      </c>
      <c r="B17" s="92">
        <v>42</v>
      </c>
      <c r="C17" s="92" t="s">
        <v>701</v>
      </c>
      <c r="D17" s="92">
        <v>40</v>
      </c>
    </row>
    <row r="18" spans="1:4" ht="15">
      <c r="A18" s="92" t="s">
        <v>250</v>
      </c>
      <c r="B18" s="92">
        <v>40</v>
      </c>
      <c r="C18" s="92" t="s">
        <v>702</v>
      </c>
      <c r="D18" s="92">
        <v>40</v>
      </c>
    </row>
    <row r="19" spans="1:4" ht="15">
      <c r="A19" s="92" t="s">
        <v>697</v>
      </c>
      <c r="B19" s="92">
        <v>40</v>
      </c>
      <c r="C19" s="92" t="s">
        <v>703</v>
      </c>
      <c r="D19" s="92">
        <v>2</v>
      </c>
    </row>
    <row r="20" spans="1:4" ht="15">
      <c r="A20" s="92" t="s">
        <v>698</v>
      </c>
      <c r="B20" s="92">
        <v>40</v>
      </c>
      <c r="C20" s="92" t="s">
        <v>704</v>
      </c>
      <c r="D20" s="92">
        <v>2</v>
      </c>
    </row>
    <row r="21" spans="1:4" ht="15">
      <c r="A21" s="92" t="s">
        <v>699</v>
      </c>
      <c r="B21" s="92">
        <v>40</v>
      </c>
      <c r="C21" s="92" t="s">
        <v>705</v>
      </c>
      <c r="D21" s="92">
        <v>2</v>
      </c>
    </row>
    <row r="24" spans="1:4" ht="15" customHeight="1">
      <c r="A24" s="13" t="s">
        <v>708</v>
      </c>
      <c r="B24" s="13" t="s">
        <v>680</v>
      </c>
      <c r="C24" s="13" t="s">
        <v>718</v>
      </c>
      <c r="D24" s="13" t="s">
        <v>682</v>
      </c>
    </row>
    <row r="25" spans="1:4" ht="15">
      <c r="A25" s="92" t="s">
        <v>709</v>
      </c>
      <c r="B25" s="92">
        <v>40</v>
      </c>
      <c r="C25" s="92" t="s">
        <v>709</v>
      </c>
      <c r="D25" s="92">
        <v>40</v>
      </c>
    </row>
    <row r="26" spans="1:4" ht="15">
      <c r="A26" s="92" t="s">
        <v>710</v>
      </c>
      <c r="B26" s="92">
        <v>40</v>
      </c>
      <c r="C26" s="92" t="s">
        <v>710</v>
      </c>
      <c r="D26" s="92">
        <v>40</v>
      </c>
    </row>
    <row r="27" spans="1:4" ht="15">
      <c r="A27" s="92" t="s">
        <v>711</v>
      </c>
      <c r="B27" s="92">
        <v>40</v>
      </c>
      <c r="C27" s="92" t="s">
        <v>711</v>
      </c>
      <c r="D27" s="92">
        <v>40</v>
      </c>
    </row>
    <row r="28" spans="1:4" ht="15">
      <c r="A28" s="92" t="s">
        <v>712</v>
      </c>
      <c r="B28" s="92">
        <v>40</v>
      </c>
      <c r="C28" s="92" t="s">
        <v>712</v>
      </c>
      <c r="D28" s="92">
        <v>40</v>
      </c>
    </row>
    <row r="29" spans="1:4" ht="15">
      <c r="A29" s="92" t="s">
        <v>713</v>
      </c>
      <c r="B29" s="92">
        <v>40</v>
      </c>
      <c r="C29" s="92" t="s">
        <v>713</v>
      </c>
      <c r="D29" s="92">
        <v>40</v>
      </c>
    </row>
    <row r="30" spans="1:4" ht="15">
      <c r="A30" s="92" t="s">
        <v>714</v>
      </c>
      <c r="B30" s="92">
        <v>40</v>
      </c>
      <c r="C30" s="92" t="s">
        <v>714</v>
      </c>
      <c r="D30" s="92">
        <v>40</v>
      </c>
    </row>
    <row r="31" spans="1:4" ht="15">
      <c r="A31" s="92" t="s">
        <v>715</v>
      </c>
      <c r="B31" s="92">
        <v>2</v>
      </c>
      <c r="C31" s="92" t="s">
        <v>715</v>
      </c>
      <c r="D31" s="92">
        <v>2</v>
      </c>
    </row>
    <row r="32" spans="1:4" ht="15">
      <c r="A32" s="92" t="s">
        <v>716</v>
      </c>
      <c r="B32" s="92">
        <v>2</v>
      </c>
      <c r="C32" s="92" t="s">
        <v>716</v>
      </c>
      <c r="D32" s="92">
        <v>2</v>
      </c>
    </row>
    <row r="33" spans="1:4" ht="15">
      <c r="A33" s="92" t="s">
        <v>717</v>
      </c>
      <c r="B33" s="92">
        <v>2</v>
      </c>
      <c r="C33" s="92" t="s">
        <v>717</v>
      </c>
      <c r="D33" s="92">
        <v>2</v>
      </c>
    </row>
    <row r="36" spans="1:4" ht="15" customHeight="1">
      <c r="A36" s="86" t="s">
        <v>721</v>
      </c>
      <c r="B36" s="86" t="s">
        <v>680</v>
      </c>
      <c r="C36" s="86" t="s">
        <v>723</v>
      </c>
      <c r="D36" s="86" t="s">
        <v>682</v>
      </c>
    </row>
    <row r="37" spans="1:4" ht="15">
      <c r="A37" s="86"/>
      <c r="B37" s="86"/>
      <c r="C37" s="86"/>
      <c r="D37" s="86"/>
    </row>
    <row r="39" spans="1:4" ht="15" customHeight="1">
      <c r="A39" s="13" t="s">
        <v>722</v>
      </c>
      <c r="B39" s="13" t="s">
        <v>680</v>
      </c>
      <c r="C39" s="13" t="s">
        <v>724</v>
      </c>
      <c r="D39" s="13" t="s">
        <v>682</v>
      </c>
    </row>
    <row r="40" spans="1:4" ht="15">
      <c r="A40" s="86" t="s">
        <v>250</v>
      </c>
      <c r="B40" s="86">
        <v>40</v>
      </c>
      <c r="C40" s="86" t="s">
        <v>250</v>
      </c>
      <c r="D40" s="86">
        <v>40</v>
      </c>
    </row>
    <row r="43" spans="1:4" ht="15" customHeight="1">
      <c r="A43" s="13" t="s">
        <v>727</v>
      </c>
      <c r="B43" s="13" t="s">
        <v>680</v>
      </c>
      <c r="C43" s="13" t="s">
        <v>728</v>
      </c>
      <c r="D43" s="13" t="s">
        <v>682</v>
      </c>
    </row>
    <row r="44" spans="1:4" ht="15">
      <c r="A44" s="117" t="s">
        <v>232</v>
      </c>
      <c r="B44" s="86">
        <v>128193</v>
      </c>
      <c r="C44" s="117" t="s">
        <v>232</v>
      </c>
      <c r="D44" s="86">
        <v>128193</v>
      </c>
    </row>
    <row r="45" spans="1:4" ht="15">
      <c r="A45" s="117" t="s">
        <v>245</v>
      </c>
      <c r="B45" s="86">
        <v>71971</v>
      </c>
      <c r="C45" s="117" t="s">
        <v>245</v>
      </c>
      <c r="D45" s="86">
        <v>71971</v>
      </c>
    </row>
    <row r="46" spans="1:4" ht="15">
      <c r="A46" s="117" t="s">
        <v>249</v>
      </c>
      <c r="B46" s="86">
        <v>68963</v>
      </c>
      <c r="C46" s="117" t="s">
        <v>249</v>
      </c>
      <c r="D46" s="86">
        <v>68963</v>
      </c>
    </row>
    <row r="47" spans="1:4" ht="15">
      <c r="A47" s="117" t="s">
        <v>228</v>
      </c>
      <c r="B47" s="86">
        <v>35700</v>
      </c>
      <c r="C47" s="117" t="s">
        <v>228</v>
      </c>
      <c r="D47" s="86">
        <v>35700</v>
      </c>
    </row>
    <row r="48" spans="1:4" ht="15">
      <c r="A48" s="117" t="s">
        <v>231</v>
      </c>
      <c r="B48" s="86">
        <v>23493</v>
      </c>
      <c r="C48" s="117" t="s">
        <v>231</v>
      </c>
      <c r="D48" s="86">
        <v>23493</v>
      </c>
    </row>
    <row r="49" spans="1:4" ht="15">
      <c r="A49" s="117" t="s">
        <v>218</v>
      </c>
      <c r="B49" s="86">
        <v>23264</v>
      </c>
      <c r="C49" s="117" t="s">
        <v>218</v>
      </c>
      <c r="D49" s="86">
        <v>23264</v>
      </c>
    </row>
    <row r="50" spans="1:4" ht="15">
      <c r="A50" s="117" t="s">
        <v>220</v>
      </c>
      <c r="B50" s="86">
        <v>22759</v>
      </c>
      <c r="C50" s="117" t="s">
        <v>220</v>
      </c>
      <c r="D50" s="86">
        <v>22759</v>
      </c>
    </row>
    <row r="51" spans="1:4" ht="15">
      <c r="A51" s="117" t="s">
        <v>225</v>
      </c>
      <c r="B51" s="86">
        <v>20551</v>
      </c>
      <c r="C51" s="117" t="s">
        <v>225</v>
      </c>
      <c r="D51" s="86">
        <v>20551</v>
      </c>
    </row>
    <row r="52" spans="1:4" ht="15">
      <c r="A52" s="117" t="s">
        <v>217</v>
      </c>
      <c r="B52" s="86">
        <v>17521</v>
      </c>
      <c r="C52" s="117" t="s">
        <v>217</v>
      </c>
      <c r="D52" s="86">
        <v>17521</v>
      </c>
    </row>
    <row r="53" spans="1:4" ht="15">
      <c r="A53" s="117" t="s">
        <v>219</v>
      </c>
      <c r="B53" s="86">
        <v>17228</v>
      </c>
      <c r="C53" s="117" t="s">
        <v>219</v>
      </c>
      <c r="D53" s="86">
        <v>17228</v>
      </c>
    </row>
  </sheetData>
  <printOptions/>
  <pageMargins left="0.7" right="0.7" top="0.75" bottom="0.75" header="0.3" footer="0.3"/>
  <pageSetup orientation="portrait" paperSize="9"/>
  <tableParts>
    <tablePart r:id="rId4"/>
    <tablePart r:id="rId7"/>
    <tablePart r:id="rId5"/>
    <tablePart r:id="rId8"/>
    <tablePart r:id="rId3"/>
    <tablePart r:id="rId6"/>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750</v>
      </c>
      <c r="B1" s="13" t="s">
        <v>751</v>
      </c>
      <c r="C1" s="13" t="s">
        <v>752</v>
      </c>
      <c r="D1" s="13" t="s">
        <v>144</v>
      </c>
      <c r="E1" s="13" t="s">
        <v>754</v>
      </c>
      <c r="F1" s="13" t="s">
        <v>755</v>
      </c>
      <c r="G1" s="13" t="s">
        <v>756</v>
      </c>
    </row>
    <row r="2" spans="1:7" ht="15">
      <c r="A2" s="86" t="s">
        <v>691</v>
      </c>
      <c r="B2" s="86">
        <v>0</v>
      </c>
      <c r="C2" s="121">
        <v>0</v>
      </c>
      <c r="D2" s="86" t="s">
        <v>753</v>
      </c>
      <c r="E2" s="86"/>
      <c r="F2" s="86"/>
      <c r="G2" s="86"/>
    </row>
    <row r="3" spans="1:7" ht="15">
      <c r="A3" s="86" t="s">
        <v>692</v>
      </c>
      <c r="B3" s="86">
        <v>0</v>
      </c>
      <c r="C3" s="121">
        <v>0</v>
      </c>
      <c r="D3" s="86" t="s">
        <v>753</v>
      </c>
      <c r="E3" s="86"/>
      <c r="F3" s="86"/>
      <c r="G3" s="86"/>
    </row>
    <row r="4" spans="1:7" ht="15">
      <c r="A4" s="86" t="s">
        <v>693</v>
      </c>
      <c r="B4" s="86">
        <v>0</v>
      </c>
      <c r="C4" s="121">
        <v>0</v>
      </c>
      <c r="D4" s="86" t="s">
        <v>753</v>
      </c>
      <c r="E4" s="86"/>
      <c r="F4" s="86"/>
      <c r="G4" s="86"/>
    </row>
    <row r="5" spans="1:7" ht="15">
      <c r="A5" s="86" t="s">
        <v>694</v>
      </c>
      <c r="B5" s="86">
        <v>328</v>
      </c>
      <c r="C5" s="121">
        <v>1</v>
      </c>
      <c r="D5" s="86" t="s">
        <v>753</v>
      </c>
      <c r="E5" s="86"/>
      <c r="F5" s="86"/>
      <c r="G5" s="86"/>
    </row>
    <row r="6" spans="1:7" ht="15">
      <c r="A6" s="86" t="s">
        <v>695</v>
      </c>
      <c r="B6" s="86">
        <v>328</v>
      </c>
      <c r="C6" s="121">
        <v>1</v>
      </c>
      <c r="D6" s="86" t="s">
        <v>753</v>
      </c>
      <c r="E6" s="86"/>
      <c r="F6" s="86"/>
      <c r="G6" s="86"/>
    </row>
    <row r="7" spans="1:7" ht="15">
      <c r="A7" s="92" t="s">
        <v>696</v>
      </c>
      <c r="B7" s="92">
        <v>42</v>
      </c>
      <c r="C7" s="122">
        <v>0</v>
      </c>
      <c r="D7" s="92" t="s">
        <v>753</v>
      </c>
      <c r="E7" s="92" t="b">
        <v>0</v>
      </c>
      <c r="F7" s="92" t="b">
        <v>0</v>
      </c>
      <c r="G7" s="92" t="b">
        <v>0</v>
      </c>
    </row>
    <row r="8" spans="1:7" ht="15">
      <c r="A8" s="92" t="s">
        <v>250</v>
      </c>
      <c r="B8" s="92">
        <v>40</v>
      </c>
      <c r="C8" s="122">
        <v>0.0029429582041580683</v>
      </c>
      <c r="D8" s="92" t="s">
        <v>753</v>
      </c>
      <c r="E8" s="92" t="b">
        <v>0</v>
      </c>
      <c r="F8" s="92" t="b">
        <v>0</v>
      </c>
      <c r="G8" s="92" t="b">
        <v>0</v>
      </c>
    </row>
    <row r="9" spans="1:7" ht="15">
      <c r="A9" s="92" t="s">
        <v>697</v>
      </c>
      <c r="B9" s="92">
        <v>40</v>
      </c>
      <c r="C9" s="122">
        <v>0.0029429582041580683</v>
      </c>
      <c r="D9" s="92" t="s">
        <v>753</v>
      </c>
      <c r="E9" s="92" t="b">
        <v>0</v>
      </c>
      <c r="F9" s="92" t="b">
        <v>0</v>
      </c>
      <c r="G9" s="92" t="b">
        <v>0</v>
      </c>
    </row>
    <row r="10" spans="1:7" ht="15">
      <c r="A10" s="92" t="s">
        <v>698</v>
      </c>
      <c r="B10" s="92">
        <v>40</v>
      </c>
      <c r="C10" s="122">
        <v>0.0029429582041580683</v>
      </c>
      <c r="D10" s="92" t="s">
        <v>753</v>
      </c>
      <c r="E10" s="92" t="b">
        <v>0</v>
      </c>
      <c r="F10" s="92" t="b">
        <v>0</v>
      </c>
      <c r="G10" s="92" t="b">
        <v>0</v>
      </c>
    </row>
    <row r="11" spans="1:7" ht="15">
      <c r="A11" s="92" t="s">
        <v>699</v>
      </c>
      <c r="B11" s="92">
        <v>40</v>
      </c>
      <c r="C11" s="122">
        <v>0.0029429582041580683</v>
      </c>
      <c r="D11" s="92" t="s">
        <v>753</v>
      </c>
      <c r="E11" s="92" t="b">
        <v>0</v>
      </c>
      <c r="F11" s="92" t="b">
        <v>0</v>
      </c>
      <c r="G11" s="92" t="b">
        <v>0</v>
      </c>
    </row>
    <row r="12" spans="1:7" ht="15">
      <c r="A12" s="92" t="s">
        <v>701</v>
      </c>
      <c r="B12" s="92">
        <v>40</v>
      </c>
      <c r="C12" s="122">
        <v>0.0029429582041580683</v>
      </c>
      <c r="D12" s="92" t="s">
        <v>753</v>
      </c>
      <c r="E12" s="92" t="b">
        <v>0</v>
      </c>
      <c r="F12" s="92" t="b">
        <v>0</v>
      </c>
      <c r="G12" s="92" t="b">
        <v>0</v>
      </c>
    </row>
    <row r="13" spans="1:7" ht="15">
      <c r="A13" s="92" t="s">
        <v>702</v>
      </c>
      <c r="B13" s="92">
        <v>40</v>
      </c>
      <c r="C13" s="122">
        <v>0.0029429582041580683</v>
      </c>
      <c r="D13" s="92" t="s">
        <v>753</v>
      </c>
      <c r="E13" s="92" t="b">
        <v>0</v>
      </c>
      <c r="F13" s="92" t="b">
        <v>0</v>
      </c>
      <c r="G13" s="92" t="b">
        <v>0</v>
      </c>
    </row>
    <row r="14" spans="1:7" ht="15">
      <c r="A14" s="92" t="s">
        <v>703</v>
      </c>
      <c r="B14" s="92">
        <v>2</v>
      </c>
      <c r="C14" s="122">
        <v>0.009182078435652217</v>
      </c>
      <c r="D14" s="92" t="s">
        <v>753</v>
      </c>
      <c r="E14" s="92" t="b">
        <v>0</v>
      </c>
      <c r="F14" s="92" t="b">
        <v>0</v>
      </c>
      <c r="G14" s="92" t="b">
        <v>0</v>
      </c>
    </row>
    <row r="15" spans="1:7" ht="15">
      <c r="A15" s="92" t="s">
        <v>704</v>
      </c>
      <c r="B15" s="92">
        <v>2</v>
      </c>
      <c r="C15" s="122">
        <v>0.009182078435652217</v>
      </c>
      <c r="D15" s="92" t="s">
        <v>753</v>
      </c>
      <c r="E15" s="92" t="b">
        <v>0</v>
      </c>
      <c r="F15" s="92" t="b">
        <v>0</v>
      </c>
      <c r="G15" s="92" t="b">
        <v>0</v>
      </c>
    </row>
    <row r="16" spans="1:7" ht="15">
      <c r="A16" s="92" t="s">
        <v>705</v>
      </c>
      <c r="B16" s="92">
        <v>2</v>
      </c>
      <c r="C16" s="122">
        <v>0.009182078435652217</v>
      </c>
      <c r="D16" s="92" t="s">
        <v>753</v>
      </c>
      <c r="E16" s="92" t="b">
        <v>0</v>
      </c>
      <c r="F16" s="92" t="b">
        <v>0</v>
      </c>
      <c r="G16" s="92" t="b">
        <v>0</v>
      </c>
    </row>
    <row r="17" spans="1:7" ht="15">
      <c r="A17" s="92" t="s">
        <v>696</v>
      </c>
      <c r="B17" s="92">
        <v>42</v>
      </c>
      <c r="C17" s="122">
        <v>0</v>
      </c>
      <c r="D17" s="92" t="s">
        <v>674</v>
      </c>
      <c r="E17" s="92" t="b">
        <v>0</v>
      </c>
      <c r="F17" s="92" t="b">
        <v>0</v>
      </c>
      <c r="G17" s="92" t="b">
        <v>0</v>
      </c>
    </row>
    <row r="18" spans="1:7" ht="15">
      <c r="A18" s="92" t="s">
        <v>250</v>
      </c>
      <c r="B18" s="92">
        <v>40</v>
      </c>
      <c r="C18" s="122">
        <v>0.0029429582041580683</v>
      </c>
      <c r="D18" s="92" t="s">
        <v>674</v>
      </c>
      <c r="E18" s="92" t="b">
        <v>0</v>
      </c>
      <c r="F18" s="92" t="b">
        <v>0</v>
      </c>
      <c r="G18" s="92" t="b">
        <v>0</v>
      </c>
    </row>
    <row r="19" spans="1:7" ht="15">
      <c r="A19" s="92" t="s">
        <v>697</v>
      </c>
      <c r="B19" s="92">
        <v>40</v>
      </c>
      <c r="C19" s="122">
        <v>0.0029429582041580683</v>
      </c>
      <c r="D19" s="92" t="s">
        <v>674</v>
      </c>
      <c r="E19" s="92" t="b">
        <v>0</v>
      </c>
      <c r="F19" s="92" t="b">
        <v>0</v>
      </c>
      <c r="G19" s="92" t="b">
        <v>0</v>
      </c>
    </row>
    <row r="20" spans="1:7" ht="15">
      <c r="A20" s="92" t="s">
        <v>698</v>
      </c>
      <c r="B20" s="92">
        <v>40</v>
      </c>
      <c r="C20" s="122">
        <v>0.0029429582041580683</v>
      </c>
      <c r="D20" s="92" t="s">
        <v>674</v>
      </c>
      <c r="E20" s="92" t="b">
        <v>0</v>
      </c>
      <c r="F20" s="92" t="b">
        <v>0</v>
      </c>
      <c r="G20" s="92" t="b">
        <v>0</v>
      </c>
    </row>
    <row r="21" spans="1:7" ht="15">
      <c r="A21" s="92" t="s">
        <v>699</v>
      </c>
      <c r="B21" s="92">
        <v>40</v>
      </c>
      <c r="C21" s="122">
        <v>0.0029429582041580683</v>
      </c>
      <c r="D21" s="92" t="s">
        <v>674</v>
      </c>
      <c r="E21" s="92" t="b">
        <v>0</v>
      </c>
      <c r="F21" s="92" t="b">
        <v>0</v>
      </c>
      <c r="G21" s="92" t="b">
        <v>0</v>
      </c>
    </row>
    <row r="22" spans="1:7" ht="15">
      <c r="A22" s="92" t="s">
        <v>701</v>
      </c>
      <c r="B22" s="92">
        <v>40</v>
      </c>
      <c r="C22" s="122">
        <v>0.0029429582041580683</v>
      </c>
      <c r="D22" s="92" t="s">
        <v>674</v>
      </c>
      <c r="E22" s="92" t="b">
        <v>0</v>
      </c>
      <c r="F22" s="92" t="b">
        <v>0</v>
      </c>
      <c r="G22" s="92" t="b">
        <v>0</v>
      </c>
    </row>
    <row r="23" spans="1:7" ht="15">
      <c r="A23" s="92" t="s">
        <v>702</v>
      </c>
      <c r="B23" s="92">
        <v>40</v>
      </c>
      <c r="C23" s="122">
        <v>0.0029429582041580683</v>
      </c>
      <c r="D23" s="92" t="s">
        <v>674</v>
      </c>
      <c r="E23" s="92" t="b">
        <v>0</v>
      </c>
      <c r="F23" s="92" t="b">
        <v>0</v>
      </c>
      <c r="G23" s="92" t="b">
        <v>0</v>
      </c>
    </row>
    <row r="24" spans="1:7" ht="15">
      <c r="A24" s="92" t="s">
        <v>703</v>
      </c>
      <c r="B24" s="92">
        <v>2</v>
      </c>
      <c r="C24" s="122">
        <v>0.009182078435652217</v>
      </c>
      <c r="D24" s="92" t="s">
        <v>674</v>
      </c>
      <c r="E24" s="92" t="b">
        <v>0</v>
      </c>
      <c r="F24" s="92" t="b">
        <v>0</v>
      </c>
      <c r="G24" s="92" t="b">
        <v>0</v>
      </c>
    </row>
    <row r="25" spans="1:7" ht="15">
      <c r="A25" s="92" t="s">
        <v>704</v>
      </c>
      <c r="B25" s="92">
        <v>2</v>
      </c>
      <c r="C25" s="122">
        <v>0.009182078435652217</v>
      </c>
      <c r="D25" s="92" t="s">
        <v>674</v>
      </c>
      <c r="E25" s="92" t="b">
        <v>0</v>
      </c>
      <c r="F25" s="92" t="b">
        <v>0</v>
      </c>
      <c r="G25" s="92" t="b">
        <v>0</v>
      </c>
    </row>
    <row r="26" spans="1:7" ht="15">
      <c r="A26" s="92" t="s">
        <v>705</v>
      </c>
      <c r="B26" s="92">
        <v>2</v>
      </c>
      <c r="C26" s="122">
        <v>0.009182078435652217</v>
      </c>
      <c r="D26" s="92" t="s">
        <v>674</v>
      </c>
      <c r="E26" s="92" t="b">
        <v>0</v>
      </c>
      <c r="F26" s="92" t="b">
        <v>0</v>
      </c>
      <c r="G26"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2019-08-25T01:58:10Z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