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<sst xmlns="http://schemas.openxmlformats.org/spreadsheetml/2006/main" count="637" uniqueCount="406">
  <si>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</si>
  <si>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</si>
  <si>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</si>
  <si>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</si>
  <si>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</si>
  <si>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</si>
  <si>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</si>
  <si>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</si>
  <si>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</si>
  <si>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</si>
  <si>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</si>
  <si>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</si>
  <si>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</si>
  <si>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</si>
  <si>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</si>
  <si>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</si>
  <si>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</si>
  <si>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</si>
  <si>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</si>
  <si>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</si>
  <si>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</si>
  <si>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</si>
  <si>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</si>
  <si>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</si>
  <si>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</si>
  <si>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</si>
  <si>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</si>
  <si>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</si>
  <si>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</si>
  <si>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</si>
  <si>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</si>
  <si>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</si>
  <si>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</si>
  <si>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</si>
  <si>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</si>
  <si>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</si>
  <si>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</si>
  <si>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</si>
  <si>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</si>
  <si>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</si>
  <si>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</si>
  <si>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</si>
  <si>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</si>
  <si>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</si>
  <si>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</si>
  <si>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</si>
  <si>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</si>
  <si>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</si>
  <si>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</si>
  <si>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</si>
  <si>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</si>
  <si>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</si>
  <si>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</si>
  <si>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</si>
  <si>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</si>
  <si>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</si>
  <si>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</si>
  <si>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</si>
  <si>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</si>
  <si>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</si>
  <si>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</si>
  <si>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</si>
  <si>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</si>
  <si>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</si>
  <si>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</si>
  <si>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</si>
  <si>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</si>
  <si>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</si>
  <si>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</si>
  <si>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</si>
  <si>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</si>
  <si>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</si>
  <si>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</si>
  <si>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</si>
  <si>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</si>
  <si>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</si>
  <si>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</si>
  <si>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</si>
  <si>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</si>
  <si>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</si>
  <si>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</si>
  <si>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</si>
  <si>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</si>
  <si>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</si>
  <si>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</si>
  <si>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</si>
  <si>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</si>
  <si>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</si>
  <si>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</si>
  <si>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</si>
  <si>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</si>
  <si>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</si>
  <si>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</si>
  <si>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</si>
  <si>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</si>
  <si>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</si>
  <si>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</si>
  <si>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</si>
  <si>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</si>
  <si>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</si>
  <si>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</si>
  <si>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</si>
  <si>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</si>
  <si>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</si>
  <si>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</si>
  <si>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</si>
  <si>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</si>
  <si>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</si>
  <si>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</si>
  <si>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</si>
  <si>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</si>
  <si>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</si>
  <si>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</si>
  <si>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</si>
  <si>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</si>
  <si>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</si>
  <si>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</si>
  <si>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</si>
  <si>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</si>
  <si>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</si>
  <si>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</si>
  <si>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</si>
  <si>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</si>
  <si>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</si>
  <si>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</si>
  <si>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</si>
  <si>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</si>
  <si>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</si>
  <si>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</si>
  <si>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</si>
  <si>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</si>
  <si>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</si>
  <si>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</si>
  <si>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</si>
  <si>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</si>
  <si>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</si>
  <si>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</si>
  <si>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</si>
  <si>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</si>
  <si>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</si>
  <si>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</si>
  <si>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</si>
  <si>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</si>
  <si>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</si>
  <si>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</si>
  <si>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</si>
  <si>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</si>
  <si>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</si>
  <si>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</si>
  <si>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</si>
  <si>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</si>
  <si>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</si>
  <si>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</si>
  <si>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</si>
  <si>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</si>
  <si>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</si>
  <si>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</si>
  <si>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</si>
  <si>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</si>
  <si>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</si>
  <si>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</si>
  <si>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</si>
  <si>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</si>
  <si>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</si>
  <si>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</si>
  <si>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</si>
  <si>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</si>
  <si>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</si>
  <si>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</si>
  <si>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</si>
  <si>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</si>
  <si>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</si>
  <si>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</si>
  <si>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</si>
  <si>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</si>
  <si>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</si>
  <si>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</si>
  <si>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</si>
  <si>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</si>
  <si>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</si>
  <si>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</si>
  <si>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</si>
  <si>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</si>
  <si>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</si>
  <si>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</si>
  <si>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</si>
  <si>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</si>
  <si>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</si>
  <si>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</si>
  <si>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</si>
  <si>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</si>
  <si>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</si>
  <si>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</si>
  <si>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</si>
  <si>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</si>
  <si>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</si>
  <si>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</si>
  <si>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</si>
  <si>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</si>
  <si>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</si>
  <si>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</si>
  <si>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</si>
  <si>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</si>
  <si>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</si>
  <si>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</si>
  <si>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</si>
  <si>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</si>
  <si>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</si>
  <si>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</si>
  <si>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</si>
  <si>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</si>
  <si>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</si>
  <si>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ali_ajendouz</t>
  </si>
  <si>
    <t>marocbila</t>
  </si>
  <si>
    <t>Replies to</t>
  </si>
  <si>
    <t>@marocbila معرافتشي لاش كيكدبو..
هي 15 سنة وهي كتخدم بنفس الخط التحريري .. وقبل أكثر من 4 سنوات وهي رئيسة موقع أصوات مغاربية ..</t>
  </si>
  <si>
    <t>http://pbs.twimg.com/profile_images/1154735472637353986/h2Yp11ql_normal.jpg</t>
  </si>
  <si>
    <t>https://twitter.com/#!/ali_ajendouz/status/1164126880603283457</t>
  </si>
  <si>
    <t>1164126880603283457</t>
  </si>
  <si>
    <t>1164126390947667973</t>
  </si>
  <si>
    <t>988844623765344256</t>
  </si>
  <si>
    <t>ar</t>
  </si>
  <si>
    <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</si>
  <si>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</si>
  <si>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</si>
  <si>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</si>
  <si>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</si>
  <si>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</si>
  <si>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</si>
  <si>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</si>
  <si>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</si>
  <si>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</si>
  <si>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</si>
  <si>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</si>
  <si>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</si>
  <si>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</si>
  <si>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</si>
  <si>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</si>
  <si>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</si>
  <si>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</si>
  <si>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</si>
  <si>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</si>
  <si>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</si>
  <si>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</si>
  <si>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</si>
  <si>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Ali _xD83E__xDD82_ ⵄⵍⵢ</t>
  </si>
  <si>
    <t>فلايمن</t>
  </si>
  <si>
    <t>#HalaMadrid</t>
  </si>
  <si>
    <t>‏‏‏‏‏‏‏‏‏‏‏‏‏‏‏‏‏‏‏‏‏‏‏الله❤الوطن ❤الوالده</t>
  </si>
  <si>
    <t>Tétouan</t>
  </si>
  <si>
    <t>_xD83C__xDDE7__xD83C__xDDEA__xD83C__xDDE7__xD83C__xDDF7__xD83C__xDDF2__xD83C__xDDE6_</t>
  </si>
  <si>
    <t>http://Ajendouz-Ali.Sarahah.com</t>
  </si>
  <si>
    <t>https://pbs.twimg.com/profile_banners/525215574/1554509069</t>
  </si>
  <si>
    <t>https://pbs.twimg.com/profile_banners/988844623765344256/1562074509</t>
  </si>
  <si>
    <t>http://abs.twimg.com/images/themes/theme1/bg.png</t>
  </si>
  <si>
    <t>http://pbs.twimg.com/profile_images/1157326371628208128/4egndiYC_normal.jpg</t>
  </si>
  <si>
    <t>Open Twitter Page for This Person</t>
  </si>
  <si>
    <t>https://twitter.com/ali_ajendouz</t>
  </si>
  <si>
    <t>https://twitter.com/marocbila</t>
  </si>
  <si>
    <t>ali_ajendouz
@marocbila معرافتشي لاش كيكدبو..
هي 15 سنة وهي كتخدم بنفس الخط التحريري
.. وقبل أكثر من 4 سنوات وهي رئيسة
موقع أصوات مغاربية ..</t>
  </si>
  <si>
    <t xml:space="preserve">marocbila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</si>
  <si>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</si>
  <si>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</si>
  <si>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</si>
  <si>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</si>
  <si>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</si>
  <si>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</si>
  <si>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</si>
  <si>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</si>
  <si>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</si>
  <si>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</si>
  <si>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</si>
  <si>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</si>
  <si>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</si>
  <si>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</si>
  <si>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</si>
  <si>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</si>
  <si>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</si>
  <si>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</si>
  <si>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</si>
  <si>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</si>
  <si>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</si>
  <si>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</si>
  <si>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</si>
  <si>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</si>
  <si>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</si>
  <si>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</si>
  <si>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</si>
  <si>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</si>
  <si>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</si>
  <si>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</si>
  <si>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</si>
  <si>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</si>
  <si>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</si>
  <si>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</si>
  <si>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</si>
  <si>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</si>
  <si>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</si>
  <si>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</si>
  <si>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</si>
  <si>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</si>
  <si>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</si>
  <si>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</si>
  <si>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</si>
  <si>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</si>
  <si>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</si>
  <si>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</si>
  <si>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</si>
  <si>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</si>
  <si>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</si>
  <si>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</si>
  <si>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</si>
  <si>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</si>
  <si>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</si>
  <si>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</si>
  <si>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</si>
  <si>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</si>
  <si>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</si>
  <si>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</si>
  <si>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</si>
  <si>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</si>
  <si>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</si>
  <si>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وهي</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</si>
  <si>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</si>
  <si>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</si>
  <si>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</si>
  <si>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</si>
  <si>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</si>
  <si>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</si>
  <si>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</si>
  <si>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</si>
  <si>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</si>
  <si>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</si>
  <si>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</si>
  <si>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</si>
  <si>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</si>
  <si>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</si>
  <si>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marocbila ali_ajendouz</t>
  </si>
  <si>
    <t>Top URLs in Tweet by Count</t>
  </si>
  <si>
    <t>Top URLs in Tweet by Salience</t>
  </si>
  <si>
    <t>Top Domains in Tweet by Count</t>
  </si>
  <si>
    <t>Top Domains in Tweet by Salience</t>
  </si>
  <si>
    <t>Top Hashtags in Tweet by Count</t>
  </si>
  <si>
    <t>Top Hashtags in Tweet by Salience</t>
  </si>
  <si>
    <t>Top Words in Tweet by Count</t>
  </si>
  <si>
    <t>وهي marocbila معرافتشي لاش كيكدبو هي 15 سنة كتخدم بنفس</t>
  </si>
  <si>
    <t>Top Words in Tweet by Salience</t>
  </si>
  <si>
    <t>Top Word Pairs in Tweet by Count</t>
  </si>
  <si>
    <t>marocbila,معرافتشي  معرافتشي,لاش  لاش,كيكدبو  كيكدبو,هي  هي,15  15,سنة  سنة,وهي  وهي,كتخدم  كتخدم,بنفس  بنفس,الخط</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</si>
  <si>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</si>
  <si>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</si>
  <si>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</si>
  <si>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</si>
  <si>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</si>
  <si>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</si>
  <si>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</si>
  <si>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</si>
  <si>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</si>
  <si>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</si>
  <si>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</si>
  <si>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</si>
  <si>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</si>
  <si>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</si>
  <si>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</si>
  <si>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</si>
  <si>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</si>
  <si>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</si>
  <si>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</si>
  <si>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</si>
  <si>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</si>
  <si>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</si>
  <si>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</si>
  <si>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</si>
  <si>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</si>
  <si>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</si>
  <si>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</si>
  <si>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</si>
  <si>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</si>
  <si>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</si>
  <si>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</si>
  <si>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</si>
  <si>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</si>
  <si>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</si>
  <si>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</si>
  <si>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</si>
  <si>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</si>
  <si>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</si>
  <si>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</si>
  <si>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</si>
  <si>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</si>
  <si>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</si>
  <si>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</si>
  <si>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</si>
  <si>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</si>
  <si>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</si>
  <si>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</si>
  <si>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</si>
  <si>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</si>
  <si>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</si>
  <si>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</si>
  <si>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</si>
  <si>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</si>
  <si>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وهي</t>
  </si>
  <si>
    <t>Autofill Workbook Results</t>
  </si>
  <si>
    <t>Edge Weight▓1▓1▓0▓True▓Gray▓Red▓▓Edge Weight▓1▓1▓0▓3▓10▓False▓Edge Weight▓1▓1▓0▓35▓12▓False▓▓0▓0▓0▓True▓Black▓Black▓▓Followers▓192▓467▓0▓162▓1000▓False▓▓0▓0▓0▓0▓0▓False▓▓0▓0▓0▓0▓0▓False▓▓0▓0▓0▓0▓0▓False</t>
  </si>
  <si>
    <t>GraphSource░GraphServerTwitterSearch▓GraphTerm░أصوات مغاربية▓ImportDescription░The graph represents a network of 2 Twitter users whose tweets in the requested range contained "أصوات مغاربية", or who were replied to or mentioned in those tweets.  The network was obtained from the NodeXL Graph Server on Sunday, 25 August 2019 at 03:02 UTC.
The requested start date was Sunday, 25 August 2019 at 00:01 UTC and the maximum number of days (going backward) was 14.
The maximum number of tweets collected was 5,000.
The tweets in the network were tweeted over the 0-minute period from Wednesday, 21 August 2019 at 10:47 UTC to Wednesday, 21 August 2019 at 10:47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</si>
</sst>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0" borderId="0" xfId="0" applyAlignment="1">
      <alignment/>
    </xf>
    <xf numFmtId="22" fontId="0" fillId="0" borderId="0" xfId="0" applyNumberFormat="1" applyAlignment="1">
      <alignment/>
    </xf>
    <xf numFmtId="0" fontId="10" fillId="0" borderId="0" xfId="28" applyAlignment="1">
      <alignment/>
    </xf>
    <xf numFmtId="0" fontId="0" fillId="0" borderId="0" xfId="0"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461115"/>
        <c:axId val="7279124"/>
      </c:barChart>
      <c:catAx>
        <c:axId val="604611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279124"/>
        <c:crosses val="autoZero"/>
        <c:auto val="1"/>
        <c:lblOffset val="100"/>
        <c:noMultiLvlLbl val="0"/>
      </c:catAx>
      <c:valAx>
        <c:axId val="7279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6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أصوات مغاربية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8/21/2019 10:47</c:v>
                </c:pt>
              </c:strCache>
            </c:strRef>
          </c:cat>
          <c:val>
            <c:numRef>
              <c:f>'Time Series'!$B$26:$B$27</c:f>
              <c:numCache>
                <c:formatCode>General</c:formatCode>
                <c:ptCount val="1"/>
                <c:pt idx="0">
                  <c:v>1</c:v>
                </c:pt>
              </c:numCache>
            </c:numRef>
          </c:val>
        </c:ser>
        <c:axId val="10132229"/>
        <c:axId val="24081198"/>
      </c:barChart>
      <c:catAx>
        <c:axId val="10132229"/>
        <c:scaling>
          <c:orientation val="minMax"/>
        </c:scaling>
        <c:axPos val="b"/>
        <c:delete val="0"/>
        <c:numFmt formatCode="General" sourceLinked="1"/>
        <c:majorTickMark val="out"/>
        <c:minorTickMark val="none"/>
        <c:tickLblPos val="nextTo"/>
        <c:crossAx val="24081198"/>
        <c:crosses val="autoZero"/>
        <c:auto val="1"/>
        <c:lblOffset val="100"/>
        <c:noMultiLvlLbl val="0"/>
      </c:catAx>
      <c:valAx>
        <c:axId val="24081198"/>
        <c:scaling>
          <c:orientation val="minMax"/>
        </c:scaling>
        <c:axPos val="l"/>
        <c:majorGridlines/>
        <c:delete val="0"/>
        <c:numFmt formatCode="General" sourceLinked="1"/>
        <c:majorTickMark val="out"/>
        <c:minorTickMark val="none"/>
        <c:tickLblPos val="nextTo"/>
        <c:crossAx val="10132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512117"/>
        <c:axId val="52738142"/>
      </c:barChart>
      <c:catAx>
        <c:axId val="655121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38142"/>
        <c:crosses val="autoZero"/>
        <c:auto val="1"/>
        <c:lblOffset val="100"/>
        <c:noMultiLvlLbl val="0"/>
      </c:catAx>
      <c:valAx>
        <c:axId val="5273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1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1231"/>
        <c:axId val="43931080"/>
      </c:barChart>
      <c:catAx>
        <c:axId val="48812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931080"/>
        <c:crosses val="autoZero"/>
        <c:auto val="1"/>
        <c:lblOffset val="100"/>
        <c:noMultiLvlLbl val="0"/>
      </c:catAx>
      <c:valAx>
        <c:axId val="4393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835401"/>
        <c:axId val="1647698"/>
      </c:barChart>
      <c:catAx>
        <c:axId val="59835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47698"/>
        <c:crosses val="autoZero"/>
        <c:auto val="1"/>
        <c:lblOffset val="100"/>
        <c:noMultiLvlLbl val="0"/>
      </c:catAx>
      <c:valAx>
        <c:axId val="16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829283"/>
        <c:axId val="66354684"/>
      </c:barChart>
      <c:catAx>
        <c:axId val="1482928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54684"/>
        <c:crosses val="autoZero"/>
        <c:auto val="1"/>
        <c:lblOffset val="100"/>
        <c:noMultiLvlLbl val="0"/>
      </c:catAx>
      <c:valAx>
        <c:axId val="66354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695179"/>
        <c:axId val="16038884"/>
      </c:barChart>
      <c:catAx>
        <c:axId val="16695179"/>
        <c:scaling>
          <c:orientation val="minMax"/>
        </c:scaling>
        <c:axPos val="b"/>
        <c:delete val="1"/>
        <c:majorTickMark val="out"/>
        <c:minorTickMark val="none"/>
        <c:tickLblPos val="none"/>
        <c:crossAx val="16038884"/>
        <c:crosses val="autoZero"/>
        <c:auto val="1"/>
        <c:lblOffset val="100"/>
        <c:noMultiLvlLbl val="0"/>
      </c:catAx>
      <c:valAx>
        <c:axId val="16038884"/>
        <c:scaling>
          <c:orientation val="minMax"/>
        </c:scaling>
        <c:axPos val="l"/>
        <c:delete val="1"/>
        <c:majorTickMark val="out"/>
        <c:minorTickMark val="none"/>
        <c:tickLblPos val="none"/>
        <c:crossAx val="166951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19-08-21T10:47:3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s v="ali_ajendouz"/>
    <s v="marocbila"/>
    <m/>
    <m/>
    <m/>
    <m/>
    <m/>
    <m/>
    <m/>
    <m/>
    <s v="No"/>
    <n v="3"/>
    <m/>
    <m/>
    <x v="0"/>
    <d v="2019-08-21T10:47:31.000"/>
    <s v="@marocbila معرافتشي لاش كيكدبو.._x000a_هي 15 سنة وهي كتخدم بنفس الخط التحريري .. وقبل أكثر من 4 سنوات وهي رئيسة موقع أصوات مغاربية .."/>
    <m/>
    <m/>
    <x v="0"/>
    <m/>
    <s v="http://pbs.twimg.com/profile_images/1154735472637353986/h2Yp11ql_normal.jpg"/>
    <x v="0"/>
    <s v="https://twitter.com/#!/ali_ajendouz/status/1164126880603283457"/>
    <m/>
    <m/>
    <s v="1164126880603283457"/>
    <s v="1164126390947667973"/>
    <b v="0"/>
    <n v="0"/>
    <s v="988844623765344256"/>
    <b v="0"/>
    <s v="ar"/>
    <m/>
    <s v=""/>
    <b v="0"/>
    <n v="0"/>
    <s v=""/>
    <s v="Twitter for Android"/>
    <b v="0"/>
    <s v="1164126390947667973"/>
    <s v="Tweet"/>
    <n v="0"/>
    <n v="0"/>
    <m/>
    <m/>
    <m/>
    <m/>
    <m/>
    <m/>
    <m/>
    <m/>
    <n v="1"/>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52" dataDxfId="351">
  <autoFilter ref="A2:BL3"/>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8" totalsRowShown="0" headerRowDxfId="193" dataDxfId="192">
  <autoFilter ref="A7:D8"/>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D16" totalsRowShown="0" headerRowDxfId="186" dataDxfId="185">
  <autoFilter ref="A10:D1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9:D20" totalsRowShown="0" headerRowDxfId="179" dataDxfId="178">
  <autoFilter ref="A19:D20"/>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2:D23" totalsRowShown="0" headerRowDxfId="172" dataDxfId="171">
  <autoFilter ref="A22:D23"/>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6:D27" totalsRowShown="0" headerRowDxfId="169" dataDxfId="168">
  <autoFilter ref="A26:D27"/>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9:D31" totalsRowShown="0" headerRowDxfId="158" dataDxfId="157">
  <autoFilter ref="A29:D31"/>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 totalsRowShown="0" headerRowDxfId="141" dataDxfId="140">
  <autoFilter ref="A1:G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pbs.twimg.com/profile_images/1154735472637353986/h2Yp11ql_normal.jpg" TargetMode="External" /><Relationship Id="rId2" Type="http://schemas.openxmlformats.org/officeDocument/2006/relationships/hyperlink" Target="https://twitter.com/#!/ali_ajendouz/status/1164126880603283457" TargetMode="External" /><Relationship Id="rId3" Type="http://schemas.openxmlformats.org/officeDocument/2006/relationships/comments" Target="../comments13.xml" /><Relationship Id="rId4" Type="http://schemas.openxmlformats.org/officeDocument/2006/relationships/vmlDrawing" Target="../drawings/vmlDrawing6.vml" /><Relationship Id="rId5" Type="http://schemas.openxmlformats.org/officeDocument/2006/relationships/table" Target="../tables/table23.xml" /><Relationship Id="rId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jendouz-ali.sarahah.com/" TargetMode="External" /><Relationship Id="rId2" Type="http://schemas.openxmlformats.org/officeDocument/2006/relationships/hyperlink" Target="https://pbs.twimg.com/profile_banners/525215574/1554509069" TargetMode="External" /><Relationship Id="rId3" Type="http://schemas.openxmlformats.org/officeDocument/2006/relationships/hyperlink" Target="https://pbs.twimg.com/profile_banners/988844623765344256/1562074509" TargetMode="External" /><Relationship Id="rId4" Type="http://schemas.openxmlformats.org/officeDocument/2006/relationships/hyperlink" Target="http://abs.twimg.com/images/themes/theme1/bg.png" TargetMode="External" /><Relationship Id="rId5" Type="http://schemas.openxmlformats.org/officeDocument/2006/relationships/hyperlink" Target="http://pbs.twimg.com/profile_images/1154735472637353986/h2Yp11ql_normal.jpg" TargetMode="External" /><Relationship Id="rId6" Type="http://schemas.openxmlformats.org/officeDocument/2006/relationships/hyperlink" Target="http://pbs.twimg.com/profile_images/1157326371628208128/4egndiYC_normal.jpg" TargetMode="External" /><Relationship Id="rId7" Type="http://schemas.openxmlformats.org/officeDocument/2006/relationships/hyperlink" Target="https://twitter.com/ali_ajendouz" TargetMode="External" /><Relationship Id="rId8" Type="http://schemas.openxmlformats.org/officeDocument/2006/relationships/hyperlink" Target="https://twitter.com/marocbila" TargetMode="External" /><Relationship Id="rId9" Type="http://schemas.openxmlformats.org/officeDocument/2006/relationships/comments" Target="../comments2.xml" /><Relationship Id="rId10" Type="http://schemas.openxmlformats.org/officeDocument/2006/relationships/vmlDrawing" Target="../drawings/vmlDrawing2.vml" /><Relationship Id="rId11" Type="http://schemas.openxmlformats.org/officeDocument/2006/relationships/table" Target="../tables/table2.x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t="s">
        <v>401</v>
      </c>
      <c r="D3" s="53">
        <v>3</v>
      </c>
      <c r="E3" s="65" t="s">
        <v>132</v>
      </c>
      <c r="F3" s="54">
        <v>35</v>
      </c>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REPLACE(INDEX(GroupVertices[Group],MATCH(Edges[[#This Row],[Vertex 1]],GroupVertices[Vertex],0)),1,1,"")</f>
        <v>1</v>
      </c>
      <c r="BC3" s="82" t="str">
        <f>REPLACE(INDEX(GroupVertices[Group],MATCH(Edges[[#This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2" t="s">
        <v>357</v>
      </c>
      <c r="B1" s="82" t="s">
        <v>358</v>
      </c>
      <c r="C1" s="82" t="s">
        <v>351</v>
      </c>
      <c r="D1" s="82" t="s">
        <v>352</v>
      </c>
      <c r="E1" s="82" t="s">
        <v>359</v>
      </c>
      <c r="F1" s="82" t="s">
        <v>144</v>
      </c>
      <c r="G1" s="82" t="s">
        <v>360</v>
      </c>
      <c r="H1" s="82" t="s">
        <v>361</v>
      </c>
      <c r="I1" s="82" t="s">
        <v>362</v>
      </c>
      <c r="J1" s="82" t="s">
        <v>363</v>
      </c>
      <c r="K1" s="82" t="s">
        <v>364</v>
      </c>
      <c r="L1" s="82" t="s">
        <v>365</v>
      </c>
    </row>
    <row r="2" spans="1:12" ht="15">
      <c r="A2" s="82"/>
      <c r="B2" s="82"/>
      <c r="C2" s="82"/>
      <c r="D2" s="107"/>
      <c r="E2" s="107"/>
      <c r="F2" s="82"/>
      <c r="G2" s="82"/>
      <c r="H2" s="82"/>
      <c r="I2" s="82"/>
      <c r="J2" s="82"/>
      <c r="K2" s="82"/>
      <c r="L2" s="82"/>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377</v>
      </c>
      <c r="B2" s="111" t="s">
        <v>378</v>
      </c>
      <c r="C2" s="67" t="s">
        <v>379</v>
      </c>
    </row>
    <row r="3" spans="1:3" ht="15">
      <c r="A3" s="110" t="s">
        <v>300</v>
      </c>
      <c r="B3" s="110" t="s">
        <v>300</v>
      </c>
      <c r="C3" s="35">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385</v>
      </c>
      <c r="B1" s="13" t="s">
        <v>17</v>
      </c>
    </row>
    <row r="2" spans="1:2" ht="15">
      <c r="A2" s="82" t="s">
        <v>386</v>
      </c>
      <c r="B2" s="82" t="s">
        <v>392</v>
      </c>
    </row>
    <row r="3" spans="1:2" ht="15">
      <c r="A3" s="82" t="s">
        <v>387</v>
      </c>
      <c r="B3" s="82" t="s">
        <v>393</v>
      </c>
    </row>
    <row r="4" spans="1:2" ht="15">
      <c r="A4" s="82" t="s">
        <v>388</v>
      </c>
      <c r="B4" s="82" t="s">
        <v>394</v>
      </c>
    </row>
    <row r="5" spans="1:2" ht="15">
      <c r="A5" s="82" t="s">
        <v>389</v>
      </c>
      <c r="B5" s="82" t="s">
        <v>395</v>
      </c>
    </row>
    <row r="6" spans="1:2" ht="15">
      <c r="A6" s="82" t="s">
        <v>390</v>
      </c>
      <c r="B6" s="82" t="s">
        <v>396</v>
      </c>
    </row>
    <row r="7" spans="1:2" ht="15">
      <c r="A7" s="82" t="s">
        <v>391</v>
      </c>
      <c r="B7" s="82" t="s">
        <v>393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299</v>
      </c>
      <c r="BB2" s="13" t="s">
        <v>303</v>
      </c>
      <c r="BC2" s="13" t="s">
        <v>304</v>
      </c>
      <c r="BD2" s="67" t="s">
        <v>366</v>
      </c>
      <c r="BE2" s="67" t="s">
        <v>367</v>
      </c>
      <c r="BF2" s="67" t="s">
        <v>368</v>
      </c>
      <c r="BG2" s="67" t="s">
        <v>369</v>
      </c>
      <c r="BH2" s="67" t="s">
        <v>370</v>
      </c>
      <c r="BI2" s="67" t="s">
        <v>371</v>
      </c>
      <c r="BJ2" s="67" t="s">
        <v>372</v>
      </c>
      <c r="BK2" s="67" t="s">
        <v>373</v>
      </c>
      <c r="BL2" s="67" t="s">
        <v>374</v>
      </c>
    </row>
    <row r="3" spans="1:64" ht="15" customHeight="1">
      <c r="A3" s="81" t="s">
        <v>212</v>
      </c>
      <c r="B3" s="81" t="s">
        <v>213</v>
      </c>
      <c r="C3" s="52"/>
      <c r="D3" s="53"/>
      <c r="E3" s="65"/>
      <c r="F3" s="54"/>
      <c r="G3" s="52"/>
      <c r="H3" s="56"/>
      <c r="I3" s="55"/>
      <c r="J3" s="55"/>
      <c r="K3" s="35" t="s">
        <v>65</v>
      </c>
      <c r="L3" s="61">
        <v>3</v>
      </c>
      <c r="M3" s="61"/>
      <c r="N3" s="62"/>
      <c r="O3" s="82" t="s">
        <v>214</v>
      </c>
      <c r="P3" s="83">
        <v>43698.44966435185</v>
      </c>
      <c r="Q3" s="82" t="s">
        <v>215</v>
      </c>
      <c r="R3" s="82"/>
      <c r="S3" s="82"/>
      <c r="T3" s="82"/>
      <c r="U3" s="82"/>
      <c r="V3" s="84" t="s">
        <v>216</v>
      </c>
      <c r="W3" s="83">
        <v>43698.44966435185</v>
      </c>
      <c r="X3" s="84" t="s">
        <v>217</v>
      </c>
      <c r="Y3" s="82"/>
      <c r="Z3" s="82"/>
      <c r="AA3" s="85" t="s">
        <v>218</v>
      </c>
      <c r="AB3" s="85" t="s">
        <v>219</v>
      </c>
      <c r="AC3" s="82" t="b">
        <v>0</v>
      </c>
      <c r="AD3" s="82">
        <v>0</v>
      </c>
      <c r="AE3" s="85" t="s">
        <v>220</v>
      </c>
      <c r="AF3" s="82" t="b">
        <v>0</v>
      </c>
      <c r="AG3" s="82" t="s">
        <v>221</v>
      </c>
      <c r="AH3" s="82"/>
      <c r="AI3" s="85" t="s">
        <v>222</v>
      </c>
      <c r="AJ3" s="82" t="b">
        <v>0</v>
      </c>
      <c r="AK3" s="82">
        <v>0</v>
      </c>
      <c r="AL3" s="85" t="s">
        <v>222</v>
      </c>
      <c r="AM3" s="82" t="s">
        <v>223</v>
      </c>
      <c r="AN3" s="82" t="b">
        <v>0</v>
      </c>
      <c r="AO3" s="85" t="s">
        <v>219</v>
      </c>
      <c r="AP3" s="82" t="s">
        <v>176</v>
      </c>
      <c r="AQ3" s="82">
        <v>0</v>
      </c>
      <c r="AR3" s="82">
        <v>0</v>
      </c>
      <c r="AS3" s="82"/>
      <c r="AT3" s="82"/>
      <c r="AU3" s="82"/>
      <c r="AV3" s="82"/>
      <c r="AW3" s="82"/>
      <c r="AX3" s="82"/>
      <c r="AY3" s="82"/>
      <c r="AZ3" s="82"/>
      <c r="BA3">
        <v>1</v>
      </c>
      <c r="BB3" s="82" t="str">
        <f>REPLACE(INDEX(GroupVertices[Group],MATCH(Edges25[[#This Row],[Vertex 1]],GroupVertices[Vertex],0)),1,1,"")</f>
        <v>1</v>
      </c>
      <c r="BC3" s="82" t="str">
        <f>REPLACE(INDEX(GroupVertices[Group],MATCH(Edges25[[#This Row],[Vertex 2]],GroupVertices[Vertex],0)),1,1,"")</f>
        <v>1</v>
      </c>
      <c r="BD3" s="50">
        <v>0</v>
      </c>
      <c r="BE3" s="51">
        <v>0</v>
      </c>
      <c r="BF3" s="50">
        <v>0</v>
      </c>
      <c r="BG3" s="51">
        <v>0</v>
      </c>
      <c r="BH3" s="50">
        <v>0</v>
      </c>
      <c r="BI3" s="51">
        <v>0</v>
      </c>
      <c r="BJ3" s="50">
        <v>22</v>
      </c>
      <c r="BK3" s="51">
        <v>100</v>
      </c>
      <c r="BL3" s="50">
        <v>22</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hyperlinks>
    <hyperlink ref="V3" r:id="rId1" display="http://pbs.twimg.com/profile_images/1154735472637353986/h2Yp11ql_normal.jpg"/>
    <hyperlink ref="X3" r:id="rId2" display="https://twitter.com/#!/ali_ajendouz/status/1164126880603283457"/>
  </hyperlinks>
  <printOptions/>
  <pageMargins left="0.7" right="0.7" top="0.75" bottom="0.75" header="0.3" footer="0.3"/>
  <pageSetup horizontalDpi="600" verticalDpi="600" orientation="portrait" r:id="rId6"/>
  <legacyDrawing r:id="rId4"/>
  <tableParts>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397</v>
      </c>
      <c r="B1" s="13" t="s">
        <v>34</v>
      </c>
    </row>
    <row r="2" spans="1:2" ht="15">
      <c r="A2" s="103" t="s">
        <v>213</v>
      </c>
      <c r="B2" s="82">
        <v>0</v>
      </c>
    </row>
    <row r="3" spans="1:2" ht="15">
      <c r="A3" s="103" t="s">
        <v>212</v>
      </c>
      <c r="B3" s="82">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3" t="s">
        <v>399</v>
      </c>
      <c r="B25" t="s">
        <v>398</v>
      </c>
    </row>
    <row r="26" spans="1:2" ht="15">
      <c r="A26" s="114">
        <v>43698.44966435185</v>
      </c>
      <c r="B26" s="3">
        <v>1</v>
      </c>
    </row>
    <row r="27" spans="1:2" ht="15">
      <c r="A27" s="114" t="s">
        <v>400</v>
      </c>
      <c r="B27" s="3">
        <v>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224</v>
      </c>
      <c r="AE2" s="13" t="s">
        <v>225</v>
      </c>
      <c r="AF2" s="13" t="s">
        <v>226</v>
      </c>
      <c r="AG2" s="13" t="s">
        <v>227</v>
      </c>
      <c r="AH2" s="13" t="s">
        <v>228</v>
      </c>
      <c r="AI2" s="13" t="s">
        <v>229</v>
      </c>
      <c r="AJ2" s="13" t="s">
        <v>230</v>
      </c>
      <c r="AK2" s="13" t="s">
        <v>231</v>
      </c>
      <c r="AL2" s="13" t="s">
        <v>232</v>
      </c>
      <c r="AM2" s="13" t="s">
        <v>233</v>
      </c>
      <c r="AN2" s="13" t="s">
        <v>234</v>
      </c>
      <c r="AO2" s="13" t="s">
        <v>235</v>
      </c>
      <c r="AP2" s="13" t="s">
        <v>236</v>
      </c>
      <c r="AQ2" s="13" t="s">
        <v>237</v>
      </c>
      <c r="AR2" s="13" t="s">
        <v>238</v>
      </c>
      <c r="AS2" s="13" t="s">
        <v>192</v>
      </c>
      <c r="AT2" s="13" t="s">
        <v>239</v>
      </c>
      <c r="AU2" s="13" t="s">
        <v>240</v>
      </c>
      <c r="AV2" s="13" t="s">
        <v>241</v>
      </c>
      <c r="AW2" s="13" t="s">
        <v>242</v>
      </c>
      <c r="AX2" s="13" t="s">
        <v>243</v>
      </c>
      <c r="AY2" s="13" t="s">
        <v>244</v>
      </c>
      <c r="AZ2" s="13" t="s">
        <v>302</v>
      </c>
      <c r="BA2" s="105" t="s">
        <v>338</v>
      </c>
      <c r="BB2" s="105" t="s">
        <v>339</v>
      </c>
      <c r="BC2" s="105" t="s">
        <v>340</v>
      </c>
      <c r="BD2" s="105" t="s">
        <v>341</v>
      </c>
      <c r="BE2" s="105" t="s">
        <v>342</v>
      </c>
      <c r="BF2" s="105" t="s">
        <v>343</v>
      </c>
      <c r="BG2" s="105" t="s">
        <v>344</v>
      </c>
      <c r="BH2" s="105" t="s">
        <v>346</v>
      </c>
      <c r="BI2" s="105" t="s">
        <v>347</v>
      </c>
      <c r="BJ2" s="105" t="s">
        <v>349</v>
      </c>
      <c r="BK2" s="105" t="s">
        <v>366</v>
      </c>
      <c r="BL2" s="105" t="s">
        <v>367</v>
      </c>
      <c r="BM2" s="105" t="s">
        <v>368</v>
      </c>
      <c r="BN2" s="105" t="s">
        <v>369</v>
      </c>
      <c r="BO2" s="105" t="s">
        <v>370</v>
      </c>
      <c r="BP2" s="105" t="s">
        <v>371</v>
      </c>
      <c r="BQ2" s="105" t="s">
        <v>372</v>
      </c>
      <c r="BR2" s="105" t="s">
        <v>373</v>
      </c>
      <c r="BS2" s="105" t="s">
        <v>375</v>
      </c>
      <c r="BT2" s="3"/>
      <c r="BU2" s="3"/>
    </row>
    <row r="3" spans="1:73" ht="15" customHeight="1">
      <c r="A3" s="49" t="s">
        <v>212</v>
      </c>
      <c r="B3" s="52"/>
      <c r="C3" s="52" t="s">
        <v>64</v>
      </c>
      <c r="D3" s="53">
        <v>162</v>
      </c>
      <c r="E3" s="54"/>
      <c r="F3" s="99" t="s">
        <v>216</v>
      </c>
      <c r="G3" s="52"/>
      <c r="H3" s="56" t="s">
        <v>212</v>
      </c>
      <c r="I3" s="55"/>
      <c r="J3" s="55"/>
      <c r="K3" s="101" t="s">
        <v>259</v>
      </c>
      <c r="L3" s="58">
        <v>1</v>
      </c>
      <c r="M3" s="59">
        <v>4999.5</v>
      </c>
      <c r="N3" s="59">
        <v>2676.202880859375</v>
      </c>
      <c r="O3" s="57"/>
      <c r="P3" s="60"/>
      <c r="Q3" s="60"/>
      <c r="R3" s="50"/>
      <c r="S3" s="50">
        <v>0</v>
      </c>
      <c r="T3" s="50">
        <v>1</v>
      </c>
      <c r="U3" s="51">
        <v>0</v>
      </c>
      <c r="V3" s="51">
        <v>1</v>
      </c>
      <c r="W3" s="51">
        <v>0.5</v>
      </c>
      <c r="X3" s="51">
        <v>0.999717</v>
      </c>
      <c r="Y3" s="51">
        <v>0</v>
      </c>
      <c r="Z3" s="51">
        <v>0</v>
      </c>
      <c r="AA3" s="61">
        <v>3</v>
      </c>
      <c r="AB3" s="61"/>
      <c r="AC3" s="62"/>
      <c r="AD3" s="82" t="s">
        <v>245</v>
      </c>
      <c r="AE3" s="82">
        <v>408</v>
      </c>
      <c r="AF3" s="82">
        <v>192</v>
      </c>
      <c r="AG3" s="82">
        <v>2162</v>
      </c>
      <c r="AH3" s="82">
        <v>1529</v>
      </c>
      <c r="AI3" s="82"/>
      <c r="AJ3" s="82" t="s">
        <v>247</v>
      </c>
      <c r="AK3" s="82" t="s">
        <v>249</v>
      </c>
      <c r="AL3" s="84" t="s">
        <v>251</v>
      </c>
      <c r="AM3" s="82"/>
      <c r="AN3" s="83">
        <v>40983.40635416667</v>
      </c>
      <c r="AO3" s="84" t="s">
        <v>252</v>
      </c>
      <c r="AP3" s="82" t="b">
        <v>0</v>
      </c>
      <c r="AQ3" s="82" t="b">
        <v>0</v>
      </c>
      <c r="AR3" s="82" t="b">
        <v>1</v>
      </c>
      <c r="AS3" s="82"/>
      <c r="AT3" s="82">
        <v>2</v>
      </c>
      <c r="AU3" s="84" t="s">
        <v>254</v>
      </c>
      <c r="AV3" s="82" t="b">
        <v>0</v>
      </c>
      <c r="AW3" s="82" t="s">
        <v>256</v>
      </c>
      <c r="AX3" s="84" t="s">
        <v>257</v>
      </c>
      <c r="AY3" s="82" t="s">
        <v>66</v>
      </c>
      <c r="AZ3" s="82" t="str">
        <f>REPLACE(INDEX(GroupVertices[Group],MATCH(Vertices[[#This Row],[Vertex]],GroupVertices[Vertex],0)),1,1,"")</f>
        <v>1</v>
      </c>
      <c r="BA3" s="50"/>
      <c r="BB3" s="50"/>
      <c r="BC3" s="50"/>
      <c r="BD3" s="50"/>
      <c r="BE3" s="50"/>
      <c r="BF3" s="50"/>
      <c r="BG3" s="106" t="s">
        <v>345</v>
      </c>
      <c r="BH3" s="106" t="s">
        <v>345</v>
      </c>
      <c r="BI3" s="106" t="s">
        <v>348</v>
      </c>
      <c r="BJ3" s="106" t="s">
        <v>348</v>
      </c>
      <c r="BK3" s="106">
        <v>0</v>
      </c>
      <c r="BL3" s="109">
        <v>0</v>
      </c>
      <c r="BM3" s="106">
        <v>0</v>
      </c>
      <c r="BN3" s="109">
        <v>0</v>
      </c>
      <c r="BO3" s="106">
        <v>0</v>
      </c>
      <c r="BP3" s="109">
        <v>0</v>
      </c>
      <c r="BQ3" s="106">
        <v>22</v>
      </c>
      <c r="BR3" s="109">
        <v>100</v>
      </c>
      <c r="BS3" s="106">
        <v>22</v>
      </c>
      <c r="BT3" s="3"/>
      <c r="BU3" s="3"/>
    </row>
    <row r="4" spans="1:76" ht="15">
      <c r="A4" s="86" t="s">
        <v>213</v>
      </c>
      <c r="B4" s="87"/>
      <c r="C4" s="87" t="s">
        <v>64</v>
      </c>
      <c r="D4" s="88">
        <v>1000</v>
      </c>
      <c r="E4" s="89"/>
      <c r="F4" s="100" t="s">
        <v>255</v>
      </c>
      <c r="G4" s="87"/>
      <c r="H4" s="90" t="s">
        <v>213</v>
      </c>
      <c r="I4" s="91"/>
      <c r="J4" s="91"/>
      <c r="K4" s="102" t="s">
        <v>260</v>
      </c>
      <c r="L4" s="92">
        <v>1</v>
      </c>
      <c r="M4" s="93">
        <v>4999.5</v>
      </c>
      <c r="N4" s="93">
        <v>7322.796875</v>
      </c>
      <c r="O4" s="94"/>
      <c r="P4" s="95"/>
      <c r="Q4" s="95"/>
      <c r="R4" s="96"/>
      <c r="S4" s="50">
        <v>1</v>
      </c>
      <c r="T4" s="50">
        <v>0</v>
      </c>
      <c r="U4" s="51">
        <v>0</v>
      </c>
      <c r="V4" s="51">
        <v>1</v>
      </c>
      <c r="W4" s="51">
        <v>0.5</v>
      </c>
      <c r="X4" s="51">
        <v>0.999717</v>
      </c>
      <c r="Y4" s="51">
        <v>0</v>
      </c>
      <c r="Z4" s="51">
        <v>0</v>
      </c>
      <c r="AA4" s="97">
        <v>4</v>
      </c>
      <c r="AB4" s="97"/>
      <c r="AC4" s="98"/>
      <c r="AD4" s="82" t="s">
        <v>246</v>
      </c>
      <c r="AE4" s="82">
        <v>721</v>
      </c>
      <c r="AF4" s="82">
        <v>467</v>
      </c>
      <c r="AG4" s="82">
        <v>26007</v>
      </c>
      <c r="AH4" s="82">
        <v>11004</v>
      </c>
      <c r="AI4" s="82"/>
      <c r="AJ4" s="82" t="s">
        <v>248</v>
      </c>
      <c r="AK4" s="82" t="s">
        <v>250</v>
      </c>
      <c r="AL4" s="82"/>
      <c r="AM4" s="82"/>
      <c r="AN4" s="83">
        <v>43214.762777777774</v>
      </c>
      <c r="AO4" s="84" t="s">
        <v>253</v>
      </c>
      <c r="AP4" s="82" t="b">
        <v>1</v>
      </c>
      <c r="AQ4" s="82" t="b">
        <v>0</v>
      </c>
      <c r="AR4" s="82" t="b">
        <v>0</v>
      </c>
      <c r="AS4" s="82"/>
      <c r="AT4" s="82">
        <v>1</v>
      </c>
      <c r="AU4" s="82"/>
      <c r="AV4" s="82" t="b">
        <v>0</v>
      </c>
      <c r="AW4" s="82" t="s">
        <v>256</v>
      </c>
      <c r="AX4" s="84" t="s">
        <v>258</v>
      </c>
      <c r="AY4" s="82" t="s">
        <v>65</v>
      </c>
      <c r="AZ4" s="82" t="str">
        <f>REPLACE(INDEX(GroupVertices[Group],MATCH(Vertices[[#This Row],[Vertex]],GroupVertices[Vertex],0)),1,1,"")</f>
        <v>1</v>
      </c>
      <c r="BA4" s="50"/>
      <c r="BB4" s="50"/>
      <c r="BC4" s="50"/>
      <c r="BD4" s="50"/>
      <c r="BE4" s="50"/>
      <c r="BF4" s="50"/>
      <c r="BG4" s="50"/>
      <c r="BH4" s="50"/>
      <c r="BI4" s="50"/>
      <c r="BJ4" s="50"/>
      <c r="BK4" s="50"/>
      <c r="BL4" s="51"/>
      <c r="BM4" s="50"/>
      <c r="BN4" s="51"/>
      <c r="BO4" s="50"/>
      <c r="BP4" s="51"/>
      <c r="BQ4" s="50"/>
      <c r="BR4" s="51"/>
      <c r="BS4" s="50"/>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ajendouz-ali.sarahah.com/"/>
    <hyperlink ref="AO3" r:id="rId2" display="https://pbs.twimg.com/profile_banners/525215574/1554509069"/>
    <hyperlink ref="AO4" r:id="rId3" display="https://pbs.twimg.com/profile_banners/988844623765344256/1562074509"/>
    <hyperlink ref="AU3" r:id="rId4" display="http://abs.twimg.com/images/themes/theme1/bg.png"/>
    <hyperlink ref="F3" r:id="rId5" display="http://pbs.twimg.com/profile_images/1154735472637353986/h2Yp11ql_normal.jpg"/>
    <hyperlink ref="F4" r:id="rId6" display="http://pbs.twimg.com/profile_images/1157326371628208128/4egndiYC_normal.jpg"/>
    <hyperlink ref="AX3" r:id="rId7" display="https://twitter.com/ali_ajendouz"/>
    <hyperlink ref="AX4" r:id="rId8" display="https://twitter.com/marocbila"/>
  </hyperlinks>
  <printOptions/>
  <pageMargins left="0.7" right="0.7" top="0.75" bottom="0.75" header="0.3" footer="0.3"/>
  <pageSetup horizontalDpi="600" verticalDpi="600" orientation="portrait" r:id="rId12"/>
  <legacyDrawing r:id="rId10"/>
  <tableParts>
    <tablePart r:id="rId1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309</v>
      </c>
      <c r="Z2" s="13" t="s">
        <v>312</v>
      </c>
      <c r="AA2" s="13" t="s">
        <v>315</v>
      </c>
      <c r="AB2" s="13" t="s">
        <v>324</v>
      </c>
      <c r="AC2" s="13" t="s">
        <v>327</v>
      </c>
      <c r="AD2" s="13" t="s">
        <v>332</v>
      </c>
      <c r="AE2" s="13" t="s">
        <v>333</v>
      </c>
      <c r="AF2" s="13" t="s">
        <v>336</v>
      </c>
      <c r="AG2" s="67" t="s">
        <v>366</v>
      </c>
      <c r="AH2" s="67" t="s">
        <v>367</v>
      </c>
      <c r="AI2" s="67" t="s">
        <v>368</v>
      </c>
      <c r="AJ2" s="67" t="s">
        <v>369</v>
      </c>
      <c r="AK2" s="67" t="s">
        <v>370</v>
      </c>
      <c r="AL2" s="67" t="s">
        <v>371</v>
      </c>
      <c r="AM2" s="67" t="s">
        <v>372</v>
      </c>
      <c r="AN2" s="67" t="s">
        <v>373</v>
      </c>
      <c r="AO2" s="67" t="s">
        <v>376</v>
      </c>
    </row>
    <row r="3" spans="1:41" ht="15">
      <c r="A3" s="81" t="s">
        <v>300</v>
      </c>
      <c r="B3" s="104" t="s">
        <v>301</v>
      </c>
      <c r="C3" s="104" t="s">
        <v>56</v>
      </c>
      <c r="D3" s="14"/>
      <c r="E3" s="14"/>
      <c r="F3" s="15" t="s">
        <v>402</v>
      </c>
      <c r="G3" s="77"/>
      <c r="H3" s="77"/>
      <c r="I3" s="63">
        <v>3</v>
      </c>
      <c r="J3" s="63"/>
      <c r="K3" s="50">
        <v>2</v>
      </c>
      <c r="L3" s="50">
        <v>1</v>
      </c>
      <c r="M3" s="50">
        <v>0</v>
      </c>
      <c r="N3" s="50">
        <v>1</v>
      </c>
      <c r="O3" s="50">
        <v>0</v>
      </c>
      <c r="P3" s="51">
        <v>0</v>
      </c>
      <c r="Q3" s="51">
        <v>0</v>
      </c>
      <c r="R3" s="50">
        <v>1</v>
      </c>
      <c r="S3" s="50">
        <v>0</v>
      </c>
      <c r="T3" s="50">
        <v>2</v>
      </c>
      <c r="U3" s="50">
        <v>1</v>
      </c>
      <c r="V3" s="50">
        <v>1</v>
      </c>
      <c r="W3" s="51">
        <v>0.5</v>
      </c>
      <c r="X3" s="51">
        <v>0.5</v>
      </c>
      <c r="Y3" s="82"/>
      <c r="Z3" s="82"/>
      <c r="AA3" s="82"/>
      <c r="AB3" s="85" t="s">
        <v>322</v>
      </c>
      <c r="AC3" s="85" t="s">
        <v>222</v>
      </c>
      <c r="AD3" s="85" t="s">
        <v>213</v>
      </c>
      <c r="AE3" s="85"/>
      <c r="AF3" s="85" t="s">
        <v>337</v>
      </c>
      <c r="AG3" s="106">
        <v>0</v>
      </c>
      <c r="AH3" s="109">
        <v>0</v>
      </c>
      <c r="AI3" s="106">
        <v>0</v>
      </c>
      <c r="AJ3" s="109">
        <v>0</v>
      </c>
      <c r="AK3" s="106">
        <v>0</v>
      </c>
      <c r="AL3" s="109">
        <v>0</v>
      </c>
      <c r="AM3" s="106">
        <v>22</v>
      </c>
      <c r="AN3" s="109">
        <v>100</v>
      </c>
      <c r="AO3" s="106">
        <v>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300</v>
      </c>
      <c r="B2" s="85" t="s">
        <v>212</v>
      </c>
      <c r="C2" s="82">
        <f>VLOOKUP(GroupVertices[[#This Row],[Vertex]],Vertices[],MATCH("ID",Vertices[[#Headers],[Vertex]:[Vertex Content Word Count]],0),FALSE)</f>
        <v>3</v>
      </c>
    </row>
    <row r="3" spans="1:3" ht="15">
      <c r="A3" s="82" t="s">
        <v>300</v>
      </c>
      <c r="B3" s="85" t="s">
        <v>213</v>
      </c>
      <c r="C3" s="82">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380</v>
      </c>
      <c r="B2" s="35" t="s">
        <v>261</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v>
      </c>
      <c r="O2" s="39">
        <f>COUNTIF(Vertices[Eigenvector Centrality],"&gt;= "&amp;N2)-COUNTIF(Vertices[Eigenvector Centrality],"&gt;="&amp;N3)</f>
        <v>0</v>
      </c>
      <c r="P2" s="38">
        <f>MIN(Vertices[PageRank])</f>
        <v>0.999717</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2"/>
      <c r="B3" s="112"/>
      <c r="D3" s="33">
        <f aca="true" t="shared" si="1" ref="D3:D26">D2+($D$57-$D$2)/BinDivisor</f>
        <v>0</v>
      </c>
      <c r="E3" s="3">
        <f>COUNTIF(Vertices[Degree],"&gt;= "&amp;D3)-COUNTIF(Vertices[Degree],"&gt;="&amp;D4)</f>
        <v>0</v>
      </c>
      <c r="F3" s="40">
        <f aca="true" t="shared" si="2" ref="F3:F26">F2+($F$57-$F$2)/BinDivisor</f>
        <v>0.01818181818181818</v>
      </c>
      <c r="G3" s="41">
        <f>COUNTIF(Vertices[In-Degree],"&gt;= "&amp;F3)-COUNTIF(Vertices[In-Degree],"&gt;="&amp;F4)</f>
        <v>0</v>
      </c>
      <c r="H3" s="40">
        <f aca="true" t="shared" si="3" ref="H3:H26">H2+($H$57-$H$2)/BinDivisor</f>
        <v>0.01818181818181818</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0.5</v>
      </c>
      <c r="O3" s="41">
        <f>COUNTIF(Vertices[Eigenvector Centrality],"&gt;= "&amp;N3)-COUNTIF(Vertices[Eigenvector Centrality],"&gt;="&amp;N4)</f>
        <v>0</v>
      </c>
      <c r="P3" s="40">
        <f aca="true" t="shared" si="7" ref="P3:P26">P2+($P$57-$P$2)/BinDivisor</f>
        <v>0.999717</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0.03636363636363636</v>
      </c>
      <c r="G4" s="39">
        <f>COUNTIF(Vertices[In-Degree],"&gt;= "&amp;F4)-COUNTIF(Vertices[In-Degree],"&gt;="&amp;F5)</f>
        <v>0</v>
      </c>
      <c r="H4" s="38">
        <f t="shared" si="3"/>
        <v>0.03636363636363636</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v>
      </c>
      <c r="O4" s="39">
        <f>COUNTIF(Vertices[Eigenvector Centrality],"&gt;= "&amp;N4)-COUNTIF(Vertices[Eigenvector Centrality],"&gt;="&amp;N5)</f>
        <v>0</v>
      </c>
      <c r="P4" s="38">
        <f t="shared" si="7"/>
        <v>0.999717</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2"/>
      <c r="B5" s="112"/>
      <c r="D5" s="33">
        <f t="shared" si="1"/>
        <v>0</v>
      </c>
      <c r="E5" s="3">
        <f>COUNTIF(Vertices[Degree],"&gt;= "&amp;D5)-COUNTIF(Vertices[Degree],"&gt;="&amp;D6)</f>
        <v>0</v>
      </c>
      <c r="F5" s="40">
        <f t="shared" si="2"/>
        <v>0.05454545454545454</v>
      </c>
      <c r="G5" s="41">
        <f>COUNTIF(Vertices[In-Degree],"&gt;= "&amp;F5)-COUNTIF(Vertices[In-Degree],"&gt;="&amp;F6)</f>
        <v>0</v>
      </c>
      <c r="H5" s="40">
        <f t="shared" si="3"/>
        <v>0.05454545454545454</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v>
      </c>
      <c r="O5" s="41">
        <f>COUNTIF(Vertices[Eigenvector Centrality],"&gt;= "&amp;N5)-COUNTIF(Vertices[Eigenvector Centrality],"&gt;="&amp;N6)</f>
        <v>0</v>
      </c>
      <c r="P5" s="40">
        <f t="shared" si="7"/>
        <v>0.999717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0.07272727272727272</v>
      </c>
      <c r="G6" s="39">
        <f>COUNTIF(Vertices[In-Degree],"&gt;= "&amp;F6)-COUNTIF(Vertices[In-Degree],"&gt;="&amp;F7)</f>
        <v>0</v>
      </c>
      <c r="H6" s="38">
        <f t="shared" si="3"/>
        <v>0.07272727272727272</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v>
      </c>
      <c r="O6" s="39">
        <f>COUNTIF(Vertices[Eigenvector Centrality],"&gt;= "&amp;N6)-COUNTIF(Vertices[Eigenvector Centrality],"&gt;="&amp;N7)</f>
        <v>0</v>
      </c>
      <c r="P6" s="38">
        <f t="shared" si="7"/>
        <v>0.999717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0.09090909090909091</v>
      </c>
      <c r="G7" s="41">
        <f>COUNTIF(Vertices[In-Degree],"&gt;= "&amp;F7)-COUNTIF(Vertices[In-Degree],"&gt;="&amp;F8)</f>
        <v>0</v>
      </c>
      <c r="H7" s="40">
        <f t="shared" si="3"/>
        <v>0.09090909090909091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v>
      </c>
      <c r="O7" s="41">
        <f>COUNTIF(Vertices[Eigenvector Centrality],"&gt;= "&amp;N7)-COUNTIF(Vertices[Eigenvector Centrality],"&gt;="&amp;N8)</f>
        <v>0</v>
      </c>
      <c r="P7" s="40">
        <f t="shared" si="7"/>
        <v>0.999717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v>
      </c>
      <c r="D8" s="33">
        <f t="shared" si="1"/>
        <v>0</v>
      </c>
      <c r="E8" s="3">
        <f>COUNTIF(Vertices[Degree],"&gt;= "&amp;D8)-COUNTIF(Vertices[Degree],"&gt;="&amp;D9)</f>
        <v>0</v>
      </c>
      <c r="F8" s="38">
        <f t="shared" si="2"/>
        <v>0.1090909090909091</v>
      </c>
      <c r="G8" s="39">
        <f>COUNTIF(Vertices[In-Degree],"&gt;= "&amp;F8)-COUNTIF(Vertices[In-Degree],"&gt;="&amp;F9)</f>
        <v>0</v>
      </c>
      <c r="H8" s="38">
        <f t="shared" si="3"/>
        <v>0.1090909090909091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v>
      </c>
      <c r="O8" s="39">
        <f>COUNTIF(Vertices[Eigenvector Centrality],"&gt;= "&amp;N8)-COUNTIF(Vertices[Eigenvector Centrality],"&gt;="&amp;N9)</f>
        <v>0</v>
      </c>
      <c r="P8" s="38">
        <f t="shared" si="7"/>
        <v>0.999717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2"/>
      <c r="B9" s="112"/>
      <c r="D9" s="33">
        <f t="shared" si="1"/>
        <v>0</v>
      </c>
      <c r="E9" s="3">
        <f>COUNTIF(Vertices[Degree],"&gt;= "&amp;D9)-COUNTIF(Vertices[Degree],"&gt;="&amp;D10)</f>
        <v>0</v>
      </c>
      <c r="F9" s="40">
        <f t="shared" si="2"/>
        <v>0.1272727272727273</v>
      </c>
      <c r="G9" s="41">
        <f>COUNTIF(Vertices[In-Degree],"&gt;= "&amp;F9)-COUNTIF(Vertices[In-Degree],"&gt;="&amp;F10)</f>
        <v>0</v>
      </c>
      <c r="H9" s="40">
        <f t="shared" si="3"/>
        <v>0.1272727272727273</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v>
      </c>
      <c r="O9" s="41">
        <f>COUNTIF(Vertices[Eigenvector Centrality],"&gt;= "&amp;N9)-COUNTIF(Vertices[Eigenvector Centrality],"&gt;="&amp;N10)</f>
        <v>0</v>
      </c>
      <c r="P9" s="40">
        <f t="shared" si="7"/>
        <v>0.999717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381</v>
      </c>
      <c r="B10" s="35">
        <v>1</v>
      </c>
      <c r="D10" s="33">
        <f t="shared" si="1"/>
        <v>0</v>
      </c>
      <c r="E10" s="3">
        <f>COUNTIF(Vertices[Degree],"&gt;= "&amp;D10)-COUNTIF(Vertices[Degree],"&gt;="&amp;D11)</f>
        <v>0</v>
      </c>
      <c r="F10" s="38">
        <f t="shared" si="2"/>
        <v>0.14545454545454548</v>
      </c>
      <c r="G10" s="39">
        <f>COUNTIF(Vertices[In-Degree],"&gt;= "&amp;F10)-COUNTIF(Vertices[In-Degree],"&gt;="&amp;F11)</f>
        <v>0</v>
      </c>
      <c r="H10" s="38">
        <f t="shared" si="3"/>
        <v>0.14545454545454548</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0.5</v>
      </c>
      <c r="O10" s="39">
        <f>COUNTIF(Vertices[Eigenvector Centrality],"&gt;= "&amp;N10)-COUNTIF(Vertices[Eigenvector Centrality],"&gt;="&amp;N11)</f>
        <v>0</v>
      </c>
      <c r="P10" s="38">
        <f t="shared" si="7"/>
        <v>0.999717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2"/>
      <c r="B11" s="112"/>
      <c r="D11" s="33">
        <f t="shared" si="1"/>
        <v>0</v>
      </c>
      <c r="E11" s="3">
        <f>COUNTIF(Vertices[Degree],"&gt;= "&amp;D11)-COUNTIF(Vertices[Degree],"&gt;="&amp;D12)</f>
        <v>0</v>
      </c>
      <c r="F11" s="40">
        <f t="shared" si="2"/>
        <v>0.16363636363636366</v>
      </c>
      <c r="G11" s="41">
        <f>COUNTIF(Vertices[In-Degree],"&gt;= "&amp;F11)-COUNTIF(Vertices[In-Degree],"&gt;="&amp;F12)</f>
        <v>0</v>
      </c>
      <c r="H11" s="40">
        <f t="shared" si="3"/>
        <v>0.16363636363636366</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0.5</v>
      </c>
      <c r="O11" s="41">
        <f>COUNTIF(Vertices[Eigenvector Centrality],"&gt;= "&amp;N11)-COUNTIF(Vertices[Eigenvector Centrality],"&gt;="&amp;N12)</f>
        <v>0</v>
      </c>
      <c r="P11" s="40">
        <f t="shared" si="7"/>
        <v>0.999717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0.18181818181818185</v>
      </c>
      <c r="G12" s="39">
        <f>COUNTIF(Vertices[In-Degree],"&gt;= "&amp;F12)-COUNTIF(Vertices[In-Degree],"&gt;="&amp;F13)</f>
        <v>0</v>
      </c>
      <c r="H12" s="38">
        <f t="shared" si="3"/>
        <v>0.18181818181818185</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0.5</v>
      </c>
      <c r="O12" s="39">
        <f>COUNTIF(Vertices[Eigenvector Centrality],"&gt;= "&amp;N12)-COUNTIF(Vertices[Eigenvector Centrality],"&gt;="&amp;N13)</f>
        <v>0</v>
      </c>
      <c r="P12" s="38">
        <f t="shared" si="7"/>
        <v>0.999717</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12"/>
      <c r="B13" s="112"/>
      <c r="D13" s="33">
        <f t="shared" si="1"/>
        <v>0</v>
      </c>
      <c r="E13" s="3">
        <f>COUNTIF(Vertices[Degree],"&gt;= "&amp;D13)-COUNTIF(Vertices[Degree],"&gt;="&amp;D14)</f>
        <v>0</v>
      </c>
      <c r="F13" s="40">
        <f t="shared" si="2"/>
        <v>0.20000000000000004</v>
      </c>
      <c r="G13" s="41">
        <f>COUNTIF(Vertices[In-Degree],"&gt;= "&amp;F13)-COUNTIF(Vertices[In-Degree],"&gt;="&amp;F14)</f>
        <v>0</v>
      </c>
      <c r="H13" s="40">
        <f t="shared" si="3"/>
        <v>0.20000000000000004</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0.5</v>
      </c>
      <c r="O13" s="41">
        <f>COUNTIF(Vertices[Eigenvector Centrality],"&gt;= "&amp;N13)-COUNTIF(Vertices[Eigenvector Centrality],"&gt;="&amp;N14)</f>
        <v>0</v>
      </c>
      <c r="P13" s="40">
        <f t="shared" si="7"/>
        <v>0.999717</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0</v>
      </c>
      <c r="D14" s="33">
        <f t="shared" si="1"/>
        <v>0</v>
      </c>
      <c r="E14" s="3">
        <f>COUNTIF(Vertices[Degree],"&gt;= "&amp;D14)-COUNTIF(Vertices[Degree],"&gt;="&amp;D15)</f>
        <v>0</v>
      </c>
      <c r="F14" s="38">
        <f t="shared" si="2"/>
        <v>0.21818181818181823</v>
      </c>
      <c r="G14" s="39">
        <f>COUNTIF(Vertices[In-Degree],"&gt;= "&amp;F14)-COUNTIF(Vertices[In-Degree],"&gt;="&amp;F15)</f>
        <v>0</v>
      </c>
      <c r="H14" s="38">
        <f t="shared" si="3"/>
        <v>0.21818181818181823</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0.5</v>
      </c>
      <c r="O14" s="39">
        <f>COUNTIF(Vertices[Eigenvector Centrality],"&gt;= "&amp;N14)-COUNTIF(Vertices[Eigenvector Centrality],"&gt;="&amp;N15)</f>
        <v>0</v>
      </c>
      <c r="P14" s="38">
        <f t="shared" si="7"/>
        <v>0.999717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2"/>
      <c r="B15" s="112"/>
      <c r="D15" s="33">
        <f t="shared" si="1"/>
        <v>0</v>
      </c>
      <c r="E15" s="3">
        <f>COUNTIF(Vertices[Degree],"&gt;= "&amp;D15)-COUNTIF(Vertices[Degree],"&gt;="&amp;D16)</f>
        <v>0</v>
      </c>
      <c r="F15" s="40">
        <f t="shared" si="2"/>
        <v>0.23636363636363641</v>
      </c>
      <c r="G15" s="41">
        <f>COUNTIF(Vertices[In-Degree],"&gt;= "&amp;F15)-COUNTIF(Vertices[In-Degree],"&gt;="&amp;F16)</f>
        <v>0</v>
      </c>
      <c r="H15" s="40">
        <f t="shared" si="3"/>
        <v>0.23636363636363641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0.5</v>
      </c>
      <c r="O15" s="41">
        <f>COUNTIF(Vertices[Eigenvector Centrality],"&gt;= "&amp;N15)-COUNTIF(Vertices[Eigenvector Centrality],"&gt;="&amp;N16)</f>
        <v>0</v>
      </c>
      <c r="P15" s="40">
        <f t="shared" si="7"/>
        <v>0.999717</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v>0</v>
      </c>
      <c r="D16" s="33">
        <f t="shared" si="1"/>
        <v>0</v>
      </c>
      <c r="E16" s="3">
        <f>COUNTIF(Vertices[Degree],"&gt;= "&amp;D16)-COUNTIF(Vertices[Degree],"&gt;="&amp;D17)</f>
        <v>0</v>
      </c>
      <c r="F16" s="38">
        <f t="shared" si="2"/>
        <v>0.2545454545454546</v>
      </c>
      <c r="G16" s="39">
        <f>COUNTIF(Vertices[In-Degree],"&gt;= "&amp;F16)-COUNTIF(Vertices[In-Degree],"&gt;="&amp;F17)</f>
        <v>0</v>
      </c>
      <c r="H16" s="38">
        <f t="shared" si="3"/>
        <v>0.2545454545454546</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0.5</v>
      </c>
      <c r="O16" s="39">
        <f>COUNTIF(Vertices[Eigenvector Centrality],"&gt;= "&amp;N16)-COUNTIF(Vertices[Eigenvector Centrality],"&gt;="&amp;N17)</f>
        <v>0</v>
      </c>
      <c r="P16" s="38">
        <f t="shared" si="7"/>
        <v>0.999717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v>0</v>
      </c>
      <c r="D17" s="33">
        <f t="shared" si="1"/>
        <v>0</v>
      </c>
      <c r="E17" s="3">
        <f>COUNTIF(Vertices[Degree],"&gt;= "&amp;D17)-COUNTIF(Vertices[Degree],"&gt;="&amp;D18)</f>
        <v>0</v>
      </c>
      <c r="F17" s="40">
        <f t="shared" si="2"/>
        <v>0.27272727272727276</v>
      </c>
      <c r="G17" s="41">
        <f>COUNTIF(Vertices[In-Degree],"&gt;= "&amp;F17)-COUNTIF(Vertices[In-Degree],"&gt;="&amp;F18)</f>
        <v>0</v>
      </c>
      <c r="H17" s="40">
        <f t="shared" si="3"/>
        <v>0.27272727272727276</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0.5</v>
      </c>
      <c r="O17" s="41">
        <f>COUNTIF(Vertices[Eigenvector Centrality],"&gt;= "&amp;N17)-COUNTIF(Vertices[Eigenvector Centrality],"&gt;="&amp;N18)</f>
        <v>0</v>
      </c>
      <c r="P17" s="40">
        <f t="shared" si="7"/>
        <v>0.999717</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2"/>
      <c r="B18" s="112"/>
      <c r="D18" s="33">
        <f t="shared" si="1"/>
        <v>0</v>
      </c>
      <c r="E18" s="3">
        <f>COUNTIF(Vertices[Degree],"&gt;= "&amp;D18)-COUNTIF(Vertices[Degree],"&gt;="&amp;D19)</f>
        <v>0</v>
      </c>
      <c r="F18" s="38">
        <f t="shared" si="2"/>
        <v>0.29090909090909095</v>
      </c>
      <c r="G18" s="39">
        <f>COUNTIF(Vertices[In-Degree],"&gt;= "&amp;F18)-COUNTIF(Vertices[In-Degree],"&gt;="&amp;F19)</f>
        <v>0</v>
      </c>
      <c r="H18" s="38">
        <f t="shared" si="3"/>
        <v>0.29090909090909095</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0.5</v>
      </c>
      <c r="O18" s="39">
        <f>COUNTIF(Vertices[Eigenvector Centrality],"&gt;= "&amp;N18)-COUNTIF(Vertices[Eigenvector Centrality],"&gt;="&amp;N19)</f>
        <v>0</v>
      </c>
      <c r="P18" s="38">
        <f t="shared" si="7"/>
        <v>0.999717</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0.30909090909090914</v>
      </c>
      <c r="G19" s="41">
        <f>COUNTIF(Vertices[In-Degree],"&gt;= "&amp;F19)-COUNTIF(Vertices[In-Degree],"&gt;="&amp;F20)</f>
        <v>0</v>
      </c>
      <c r="H19" s="40">
        <f t="shared" si="3"/>
        <v>0.30909090909090914</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0.5</v>
      </c>
      <c r="O19" s="41">
        <f>COUNTIF(Vertices[Eigenvector Centrality],"&gt;= "&amp;N19)-COUNTIF(Vertices[Eigenvector Centrality],"&gt;="&amp;N20)</f>
        <v>0</v>
      </c>
      <c r="P19" s="40">
        <f t="shared" si="7"/>
        <v>0.999717</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0</v>
      </c>
      <c r="D20" s="33">
        <f t="shared" si="1"/>
        <v>0</v>
      </c>
      <c r="E20" s="3">
        <f>COUNTIF(Vertices[Degree],"&gt;= "&amp;D20)-COUNTIF(Vertices[Degree],"&gt;="&amp;D21)</f>
        <v>0</v>
      </c>
      <c r="F20" s="38">
        <f t="shared" si="2"/>
        <v>0.3272727272727273</v>
      </c>
      <c r="G20" s="39">
        <f>COUNTIF(Vertices[In-Degree],"&gt;= "&amp;F20)-COUNTIF(Vertices[In-Degree],"&gt;="&amp;F21)</f>
        <v>0</v>
      </c>
      <c r="H20" s="38">
        <f t="shared" si="3"/>
        <v>0.3272727272727273</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0.5</v>
      </c>
      <c r="O20" s="39">
        <f>COUNTIF(Vertices[Eigenvector Centrality],"&gt;= "&amp;N20)-COUNTIF(Vertices[Eigenvector Centrality],"&gt;="&amp;N21)</f>
        <v>0</v>
      </c>
      <c r="P20" s="38">
        <f t="shared" si="7"/>
        <v>0.999717</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2</v>
      </c>
      <c r="D21" s="33">
        <f t="shared" si="1"/>
        <v>0</v>
      </c>
      <c r="E21" s="3">
        <f>COUNTIF(Vertices[Degree],"&gt;= "&amp;D21)-COUNTIF(Vertices[Degree],"&gt;="&amp;D22)</f>
        <v>0</v>
      </c>
      <c r="F21" s="40">
        <f t="shared" si="2"/>
        <v>0.3454545454545455</v>
      </c>
      <c r="G21" s="41">
        <f>COUNTIF(Vertices[In-Degree],"&gt;= "&amp;F21)-COUNTIF(Vertices[In-Degree],"&gt;="&amp;F22)</f>
        <v>0</v>
      </c>
      <c r="H21" s="40">
        <f t="shared" si="3"/>
        <v>0.3454545454545455</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0.5</v>
      </c>
      <c r="O21" s="41">
        <f>COUNTIF(Vertices[Eigenvector Centrality],"&gt;= "&amp;N21)-COUNTIF(Vertices[Eigenvector Centrality],"&gt;="&amp;N22)</f>
        <v>0</v>
      </c>
      <c r="P21" s="40">
        <f t="shared" si="7"/>
        <v>0.999717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0.3636363636363637</v>
      </c>
      <c r="G22" s="39">
        <f>COUNTIF(Vertices[In-Degree],"&gt;= "&amp;F22)-COUNTIF(Vertices[In-Degree],"&gt;="&amp;F23)</f>
        <v>0</v>
      </c>
      <c r="H22" s="38">
        <f t="shared" si="3"/>
        <v>0.3636363636363637</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0.5</v>
      </c>
      <c r="O22" s="39">
        <f>COUNTIF(Vertices[Eigenvector Centrality],"&gt;= "&amp;N22)-COUNTIF(Vertices[Eigenvector Centrality],"&gt;="&amp;N23)</f>
        <v>0</v>
      </c>
      <c r="P22" s="38">
        <f t="shared" si="7"/>
        <v>0.999717</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12"/>
      <c r="B23" s="112"/>
      <c r="D23" s="33">
        <f t="shared" si="1"/>
        <v>0</v>
      </c>
      <c r="E23" s="3">
        <f>COUNTIF(Vertices[Degree],"&gt;= "&amp;D23)-COUNTIF(Vertices[Degree],"&gt;="&amp;D24)</f>
        <v>0</v>
      </c>
      <c r="F23" s="40">
        <f t="shared" si="2"/>
        <v>0.3818181818181819</v>
      </c>
      <c r="G23" s="41">
        <f>COUNTIF(Vertices[In-Degree],"&gt;= "&amp;F23)-COUNTIF(Vertices[In-Degree],"&gt;="&amp;F24)</f>
        <v>0</v>
      </c>
      <c r="H23" s="40">
        <f t="shared" si="3"/>
        <v>0.3818181818181819</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0.5</v>
      </c>
      <c r="O23" s="41">
        <f>COUNTIF(Vertices[Eigenvector Centrality],"&gt;= "&amp;N23)-COUNTIF(Vertices[Eigenvector Centrality],"&gt;="&amp;N24)</f>
        <v>0</v>
      </c>
      <c r="P23" s="40">
        <f t="shared" si="7"/>
        <v>0.999717</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1</v>
      </c>
      <c r="D24" s="33">
        <f t="shared" si="1"/>
        <v>0</v>
      </c>
      <c r="E24" s="3">
        <f>COUNTIF(Vertices[Degree],"&gt;= "&amp;D24)-COUNTIF(Vertices[Degree],"&gt;="&amp;D25)</f>
        <v>0</v>
      </c>
      <c r="F24" s="38">
        <f t="shared" si="2"/>
        <v>0.4000000000000001</v>
      </c>
      <c r="G24" s="39">
        <f>COUNTIF(Vertices[In-Degree],"&gt;= "&amp;F24)-COUNTIF(Vertices[In-Degree],"&gt;="&amp;F25)</f>
        <v>0</v>
      </c>
      <c r="H24" s="38">
        <f t="shared" si="3"/>
        <v>0.4000000000000001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0.5</v>
      </c>
      <c r="O24" s="39">
        <f>COUNTIF(Vertices[Eigenvector Centrality],"&gt;= "&amp;N24)-COUNTIF(Vertices[Eigenvector Centrality],"&gt;="&amp;N25)</f>
        <v>0</v>
      </c>
      <c r="P24" s="38">
        <f t="shared" si="7"/>
        <v>0.999717</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0.5</v>
      </c>
      <c r="D25" s="33">
        <f t="shared" si="1"/>
        <v>0</v>
      </c>
      <c r="E25" s="3">
        <f>COUNTIF(Vertices[Degree],"&gt;= "&amp;D25)-COUNTIF(Vertices[Degree],"&gt;="&amp;D26)</f>
        <v>0</v>
      </c>
      <c r="F25" s="40">
        <f t="shared" si="2"/>
        <v>0.41818181818181827</v>
      </c>
      <c r="G25" s="41">
        <f>COUNTIF(Vertices[In-Degree],"&gt;= "&amp;F25)-COUNTIF(Vertices[In-Degree],"&gt;="&amp;F26)</f>
        <v>0</v>
      </c>
      <c r="H25" s="40">
        <f t="shared" si="3"/>
        <v>0.41818181818181827</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0.5</v>
      </c>
      <c r="O25" s="41">
        <f>COUNTIF(Vertices[Eigenvector Centrality],"&gt;= "&amp;N25)-COUNTIF(Vertices[Eigenvector Centrality],"&gt;="&amp;N26)</f>
        <v>0</v>
      </c>
      <c r="P25" s="40">
        <f t="shared" si="7"/>
        <v>0.999717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2"/>
      <c r="B26" s="112"/>
      <c r="D26" s="33">
        <f t="shared" si="1"/>
        <v>0</v>
      </c>
      <c r="E26" s="3">
        <f>COUNTIF(Vertices[Degree],"&gt;= "&amp;D26)-COUNTIF(Vertices[Degree],"&gt;="&amp;D28)</f>
        <v>0</v>
      </c>
      <c r="F26" s="38">
        <f t="shared" si="2"/>
        <v>0.43636363636363645</v>
      </c>
      <c r="G26" s="39">
        <f>COUNTIF(Vertices[In-Degree],"&gt;= "&amp;F26)-COUNTIF(Vertices[In-Degree],"&gt;="&amp;F28)</f>
        <v>0</v>
      </c>
      <c r="H26" s="38">
        <f t="shared" si="3"/>
        <v>0.43636363636363645</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0.5</v>
      </c>
      <c r="O26" s="39">
        <f>COUNTIF(Vertices[Eigenvector Centrality],"&gt;= "&amp;N26)-COUNTIF(Vertices[Eigenvector Centrality],"&gt;="&amp;N28)</f>
        <v>0</v>
      </c>
      <c r="P26" s="38">
        <f t="shared" si="7"/>
        <v>0.999717</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0.5</v>
      </c>
      <c r="D27" s="33"/>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382</v>
      </c>
      <c r="B28" s="35">
        <v>0</v>
      </c>
      <c r="D28" s="33">
        <f>D26+($D$57-$D$2)/BinDivisor</f>
        <v>0</v>
      </c>
      <c r="E28" s="3">
        <f>COUNTIF(Vertices[Degree],"&gt;= "&amp;D28)-COUNTIF(Vertices[Degree],"&gt;="&amp;D40)</f>
        <v>0</v>
      </c>
      <c r="F28" s="40">
        <f>F26+($F$57-$F$2)/BinDivisor</f>
        <v>0.45454545454545464</v>
      </c>
      <c r="G28" s="41">
        <f>COUNTIF(Vertices[In-Degree],"&gt;= "&amp;F28)-COUNTIF(Vertices[In-Degree],"&gt;="&amp;F40)</f>
        <v>0</v>
      </c>
      <c r="H28" s="40">
        <f>H26+($H$57-$H$2)/BinDivisor</f>
        <v>0.45454545454545464</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0.5</v>
      </c>
      <c r="O28" s="41">
        <f>COUNTIF(Vertices[Eigenvector Centrality],"&gt;= "&amp;N28)-COUNTIF(Vertices[Eigenvector Centrality],"&gt;="&amp;N40)</f>
        <v>0</v>
      </c>
      <c r="P28" s="40">
        <f>P26+($P$57-$P$2)/BinDivisor</f>
        <v>0.999717</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12"/>
      <c r="B29" s="112"/>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383</v>
      </c>
      <c r="B30" s="35" t="s">
        <v>384</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0.47272727272727283</v>
      </c>
      <c r="G40" s="39">
        <f>COUNTIF(Vertices[In-Degree],"&gt;= "&amp;F40)-COUNTIF(Vertices[In-Degree],"&gt;="&amp;F41)</f>
        <v>0</v>
      </c>
      <c r="H40" s="38">
        <f>H28+($H$57-$H$2)/BinDivisor</f>
        <v>0.47272727272727283</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0.5</v>
      </c>
      <c r="O40" s="39">
        <f>COUNTIF(Vertices[Eigenvector Centrality],"&gt;= "&amp;N40)-COUNTIF(Vertices[Eigenvector Centrality],"&gt;="&amp;N41)</f>
        <v>0</v>
      </c>
      <c r="P40" s="38">
        <f>P28+($P$57-$P$2)/BinDivisor</f>
        <v>0.999717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0.490909090909091</v>
      </c>
      <c r="G41" s="41">
        <f>COUNTIF(Vertices[In-Degree],"&gt;= "&amp;F41)-COUNTIF(Vertices[In-Degree],"&gt;="&amp;F42)</f>
        <v>0</v>
      </c>
      <c r="H41" s="40">
        <f aca="true" t="shared" si="12" ref="H41:H56">H40+($H$57-$H$2)/BinDivisor</f>
        <v>0.490909090909091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0.5</v>
      </c>
      <c r="O41" s="41">
        <f>COUNTIF(Vertices[Eigenvector Centrality],"&gt;= "&amp;N41)-COUNTIF(Vertices[Eigenvector Centrality],"&gt;="&amp;N42)</f>
        <v>0</v>
      </c>
      <c r="P41" s="40">
        <f aca="true" t="shared" si="16" ref="P41:P56">P40+($P$57-$P$2)/BinDivisor</f>
        <v>0.999717</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0.5090909090909091</v>
      </c>
      <c r="G42" s="39">
        <f>COUNTIF(Vertices[In-Degree],"&gt;= "&amp;F42)-COUNTIF(Vertices[In-Degree],"&gt;="&amp;F43)</f>
        <v>0</v>
      </c>
      <c r="H42" s="38">
        <f t="shared" si="12"/>
        <v>0.5090909090909091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v>
      </c>
      <c r="O42" s="39">
        <f>COUNTIF(Vertices[Eigenvector Centrality],"&gt;= "&amp;N42)-COUNTIF(Vertices[Eigenvector Centrality],"&gt;="&amp;N43)</f>
        <v>0</v>
      </c>
      <c r="P42" s="38">
        <f t="shared" si="16"/>
        <v>0.999717</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0.5272727272727273</v>
      </c>
      <c r="G43" s="41">
        <f>COUNTIF(Vertices[In-Degree],"&gt;= "&amp;F43)-COUNTIF(Vertices[In-Degree],"&gt;="&amp;F44)</f>
        <v>0</v>
      </c>
      <c r="H43" s="40">
        <f t="shared" si="12"/>
        <v>0.5272727272727273</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v>
      </c>
      <c r="O43" s="41">
        <f>COUNTIF(Vertices[Eigenvector Centrality],"&gt;= "&amp;N43)-COUNTIF(Vertices[Eigenvector Centrality],"&gt;="&amp;N44)</f>
        <v>0</v>
      </c>
      <c r="P43" s="40">
        <f t="shared" si="16"/>
        <v>0.999717</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0.5454545454545455</v>
      </c>
      <c r="G44" s="39">
        <f>COUNTIF(Vertices[In-Degree],"&gt;= "&amp;F44)-COUNTIF(Vertices[In-Degree],"&gt;="&amp;F45)</f>
        <v>0</v>
      </c>
      <c r="H44" s="38">
        <f t="shared" si="12"/>
        <v>0.5454545454545455</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v>
      </c>
      <c r="O44" s="39">
        <f>COUNTIF(Vertices[Eigenvector Centrality],"&gt;= "&amp;N44)-COUNTIF(Vertices[Eigenvector Centrality],"&gt;="&amp;N45)</f>
        <v>0</v>
      </c>
      <c r="P44" s="38">
        <f t="shared" si="16"/>
        <v>0.999717</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0.5636363636363637</v>
      </c>
      <c r="G45" s="41">
        <f>COUNTIF(Vertices[In-Degree],"&gt;= "&amp;F45)-COUNTIF(Vertices[In-Degree],"&gt;="&amp;F46)</f>
        <v>0</v>
      </c>
      <c r="H45" s="40">
        <f t="shared" si="12"/>
        <v>0.5636363636363637</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v>
      </c>
      <c r="O45" s="41">
        <f>COUNTIF(Vertices[Eigenvector Centrality],"&gt;= "&amp;N45)-COUNTIF(Vertices[Eigenvector Centrality],"&gt;="&amp;N46)</f>
        <v>0</v>
      </c>
      <c r="P45" s="40">
        <f t="shared" si="16"/>
        <v>0.999717</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0.5818181818181819</v>
      </c>
      <c r="G46" s="39">
        <f>COUNTIF(Vertices[In-Degree],"&gt;= "&amp;F46)-COUNTIF(Vertices[In-Degree],"&gt;="&amp;F47)</f>
        <v>0</v>
      </c>
      <c r="H46" s="38">
        <f t="shared" si="12"/>
        <v>0.5818181818181819</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v>
      </c>
      <c r="O46" s="39">
        <f>COUNTIF(Vertices[Eigenvector Centrality],"&gt;= "&amp;N46)-COUNTIF(Vertices[Eigenvector Centrality],"&gt;="&amp;N47)</f>
        <v>0</v>
      </c>
      <c r="P46" s="38">
        <f t="shared" si="16"/>
        <v>0.999717</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0.6000000000000001</v>
      </c>
      <c r="G47" s="41">
        <f>COUNTIF(Vertices[In-Degree],"&gt;= "&amp;F47)-COUNTIF(Vertices[In-Degree],"&gt;="&amp;F48)</f>
        <v>0</v>
      </c>
      <c r="H47" s="40">
        <f t="shared" si="12"/>
        <v>0.6000000000000001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v>
      </c>
      <c r="O47" s="41">
        <f>COUNTIF(Vertices[Eigenvector Centrality],"&gt;= "&amp;N47)-COUNTIF(Vertices[Eigenvector Centrality],"&gt;="&amp;N48)</f>
        <v>0</v>
      </c>
      <c r="P47" s="40">
        <f t="shared" si="16"/>
        <v>0.999717</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0.6181818181818183</v>
      </c>
      <c r="G48" s="39">
        <f>COUNTIF(Vertices[In-Degree],"&gt;= "&amp;F48)-COUNTIF(Vertices[In-Degree],"&gt;="&amp;F49)</f>
        <v>0</v>
      </c>
      <c r="H48" s="38">
        <f t="shared" si="12"/>
        <v>0.6181818181818183</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v>
      </c>
      <c r="O48" s="39">
        <f>COUNTIF(Vertices[Eigenvector Centrality],"&gt;= "&amp;N48)-COUNTIF(Vertices[Eigenvector Centrality],"&gt;="&amp;N49)</f>
        <v>0</v>
      </c>
      <c r="P48" s="38">
        <f t="shared" si="16"/>
        <v>0.999717</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0.6363636363636365</v>
      </c>
      <c r="G49" s="41">
        <f>COUNTIF(Vertices[In-Degree],"&gt;= "&amp;F49)-COUNTIF(Vertices[In-Degree],"&gt;="&amp;F50)</f>
        <v>0</v>
      </c>
      <c r="H49" s="40">
        <f t="shared" si="12"/>
        <v>0.6363636363636365</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v>
      </c>
      <c r="O49" s="41">
        <f>COUNTIF(Vertices[Eigenvector Centrality],"&gt;= "&amp;N49)-COUNTIF(Vertices[Eigenvector Centrality],"&gt;="&amp;N50)</f>
        <v>0</v>
      </c>
      <c r="P49" s="40">
        <f t="shared" si="16"/>
        <v>0.999717</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0.6545454545454547</v>
      </c>
      <c r="G50" s="39">
        <f>COUNTIF(Vertices[In-Degree],"&gt;= "&amp;F50)-COUNTIF(Vertices[In-Degree],"&gt;="&amp;F51)</f>
        <v>0</v>
      </c>
      <c r="H50" s="38">
        <f t="shared" si="12"/>
        <v>0.6545454545454547</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v>
      </c>
      <c r="O50" s="39">
        <f>COUNTIF(Vertices[Eigenvector Centrality],"&gt;= "&amp;N50)-COUNTIF(Vertices[Eigenvector Centrality],"&gt;="&amp;N51)</f>
        <v>0</v>
      </c>
      <c r="P50" s="38">
        <f t="shared" si="16"/>
        <v>0.999717</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0.6727272727272728</v>
      </c>
      <c r="G51" s="41">
        <f>COUNTIF(Vertices[In-Degree],"&gt;= "&amp;F51)-COUNTIF(Vertices[In-Degree],"&gt;="&amp;F52)</f>
        <v>0</v>
      </c>
      <c r="H51" s="40">
        <f t="shared" si="12"/>
        <v>0.6727272727272728</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v>
      </c>
      <c r="O51" s="41">
        <f>COUNTIF(Vertices[Eigenvector Centrality],"&gt;= "&amp;N51)-COUNTIF(Vertices[Eigenvector Centrality],"&gt;="&amp;N52)</f>
        <v>0</v>
      </c>
      <c r="P51" s="40">
        <f t="shared" si="16"/>
        <v>0.999717</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0.690909090909091</v>
      </c>
      <c r="G52" s="39">
        <f>COUNTIF(Vertices[In-Degree],"&gt;= "&amp;F52)-COUNTIF(Vertices[In-Degree],"&gt;="&amp;F53)</f>
        <v>0</v>
      </c>
      <c r="H52" s="38">
        <f t="shared" si="12"/>
        <v>0.690909090909091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v>
      </c>
      <c r="O52" s="39">
        <f>COUNTIF(Vertices[Eigenvector Centrality],"&gt;= "&amp;N52)-COUNTIF(Vertices[Eigenvector Centrality],"&gt;="&amp;N53)</f>
        <v>0</v>
      </c>
      <c r="P52" s="38">
        <f t="shared" si="16"/>
        <v>0.999717</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0.7090909090909092</v>
      </c>
      <c r="G53" s="41">
        <f>COUNTIF(Vertices[In-Degree],"&gt;= "&amp;F53)-COUNTIF(Vertices[In-Degree],"&gt;="&amp;F54)</f>
        <v>0</v>
      </c>
      <c r="H53" s="40">
        <f t="shared" si="12"/>
        <v>0.7090909090909092</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v>
      </c>
      <c r="O53" s="41">
        <f>COUNTIF(Vertices[Eigenvector Centrality],"&gt;= "&amp;N53)-COUNTIF(Vertices[Eigenvector Centrality],"&gt;="&amp;N54)</f>
        <v>0</v>
      </c>
      <c r="P53" s="40">
        <f t="shared" si="16"/>
        <v>0.999717</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0.7272727272727274</v>
      </c>
      <c r="G54" s="39">
        <f>COUNTIF(Vertices[In-Degree],"&gt;= "&amp;F54)-COUNTIF(Vertices[In-Degree],"&gt;="&amp;F55)</f>
        <v>0</v>
      </c>
      <c r="H54" s="38">
        <f t="shared" si="12"/>
        <v>0.7272727272727274</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v>
      </c>
      <c r="O54" s="39">
        <f>COUNTIF(Vertices[Eigenvector Centrality],"&gt;= "&amp;N54)-COUNTIF(Vertices[Eigenvector Centrality],"&gt;="&amp;N55)</f>
        <v>0</v>
      </c>
      <c r="P54" s="38">
        <f t="shared" si="16"/>
        <v>0.999717</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0.7454545454545456</v>
      </c>
      <c r="G55" s="41">
        <f>COUNTIF(Vertices[In-Degree],"&gt;= "&amp;F55)-COUNTIF(Vertices[In-Degree],"&gt;="&amp;F56)</f>
        <v>0</v>
      </c>
      <c r="H55" s="40">
        <f t="shared" si="12"/>
        <v>0.7454545454545456</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v>
      </c>
      <c r="O55" s="41">
        <f>COUNTIF(Vertices[Eigenvector Centrality],"&gt;= "&amp;N55)-COUNTIF(Vertices[Eigenvector Centrality],"&gt;="&amp;N56)</f>
        <v>0</v>
      </c>
      <c r="P55" s="40">
        <f t="shared" si="16"/>
        <v>0.999717</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0.7636363636363638</v>
      </c>
      <c r="G56" s="39">
        <f>COUNTIF(Vertices[In-Degree],"&gt;= "&amp;F56)-COUNTIF(Vertices[In-Degree],"&gt;="&amp;F57)</f>
        <v>0</v>
      </c>
      <c r="H56" s="38">
        <f t="shared" si="12"/>
        <v>0.7636363636363638</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v>
      </c>
      <c r="O56" s="39">
        <f>COUNTIF(Vertices[Eigenvector Centrality],"&gt;= "&amp;N56)-COUNTIF(Vertices[Eigenvector Centrality],"&gt;="&amp;N57)</f>
        <v>0</v>
      </c>
      <c r="P56" s="38">
        <f t="shared" si="16"/>
        <v>0.999717</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1</v>
      </c>
      <c r="H57" s="42">
        <f>MAX(Vertices[Out-Degree])</f>
        <v>1</v>
      </c>
      <c r="I57" s="43">
        <f>COUNTIF(Vertices[Out-Degree],"&gt;= "&amp;H57)-COUNTIF(Vertices[Out-Degree],"&gt;="&amp;H58)</f>
        <v>1</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0.5</v>
      </c>
      <c r="O57" s="43">
        <f>COUNTIF(Vertices[Eigenvector Centrality],"&gt;= "&amp;N57)-COUNTIF(Vertices[Eigenvector Centrality],"&gt;="&amp;N58)</f>
        <v>2</v>
      </c>
      <c r="P57" s="42">
        <f>MAX(Vertices[PageRank])</f>
        <v>0.999717</v>
      </c>
      <c r="Q57" s="43">
        <f>COUNTIF(Vertices[PageRank],"&gt;= "&amp;P57)-COUNTIF(Vertices[PageRank],"&gt;="&amp;P58)</f>
        <v>2</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0</v>
      </c>
    </row>
    <row r="70" spans="1:2" ht="15">
      <c r="A70" s="34" t="s">
        <v>89</v>
      </c>
      <c r="B70" s="47">
        <f>IF(COUNT(Vertices[In-Degree])&gt;0,F57,NoMetricMessage)</f>
        <v>1</v>
      </c>
    </row>
    <row r="71" spans="1:2" ht="15">
      <c r="A71" s="34" t="s">
        <v>90</v>
      </c>
      <c r="B71" s="48">
        <f>_xlfn.IFERROR(AVERAGE(Vertices[In-Degree]),NoMetricMessage)</f>
        <v>0.5</v>
      </c>
    </row>
    <row r="72" spans="1:2" ht="15">
      <c r="A72" s="34" t="s">
        <v>91</v>
      </c>
      <c r="B72" s="48">
        <f>_xlfn.IFERROR(MEDIAN(Vertices[In-Degree]),NoMetricMessage)</f>
        <v>0.5</v>
      </c>
    </row>
    <row r="83" spans="1:2" ht="15">
      <c r="A83" s="34" t="s">
        <v>94</v>
      </c>
      <c r="B83" s="47">
        <f>IF(COUNT(Vertices[Out-Degree])&gt;0,H2,NoMetricMessage)</f>
        <v>0</v>
      </c>
    </row>
    <row r="84" spans="1:2" ht="15">
      <c r="A84" s="34" t="s">
        <v>95</v>
      </c>
      <c r="B84" s="47">
        <f>IF(COUNT(Vertices[Out-Degree])&gt;0,H57,NoMetricMessage)</f>
        <v>1</v>
      </c>
    </row>
    <row r="85" spans="1:2" ht="15">
      <c r="A85" s="34" t="s">
        <v>96</v>
      </c>
      <c r="B85" s="48">
        <f>_xlfn.IFERROR(AVERAGE(Vertices[Out-Degree]),NoMetricMessage)</f>
        <v>0.5</v>
      </c>
    </row>
    <row r="86" spans="1:2" ht="15">
      <c r="A86" s="34" t="s">
        <v>97</v>
      </c>
      <c r="B86" s="48">
        <f>_xlfn.IFERROR(MEDIAN(Vertices[Out-Degree]),NoMetricMessage)</f>
        <v>0.5</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1</v>
      </c>
    </row>
    <row r="112" spans="1:2" ht="15">
      <c r="A112" s="34" t="s">
        <v>107</v>
      </c>
      <c r="B112" s="48">
        <f>IF(COUNT(Vertices[Closeness Centrality])&gt;0,L57,NoMetricMessage)</f>
        <v>1</v>
      </c>
    </row>
    <row r="113" spans="1:2" ht="15">
      <c r="A113" s="34" t="s">
        <v>108</v>
      </c>
      <c r="B113" s="48">
        <f>_xlfn.IFERROR(AVERAGE(Vertices[Closeness Centrality]),NoMetricMessage)</f>
        <v>1</v>
      </c>
    </row>
    <row r="114" spans="1:2" ht="15">
      <c r="A114" s="34" t="s">
        <v>109</v>
      </c>
      <c r="B114" s="48">
        <f>_xlfn.IFERROR(MEDIAN(Vertices[Closeness Centrality]),NoMetricMessage)</f>
        <v>1</v>
      </c>
    </row>
    <row r="125" spans="1:2" ht="15">
      <c r="A125" s="34" t="s">
        <v>112</v>
      </c>
      <c r="B125" s="48">
        <f>IF(COUNT(Vertices[Eigenvector Centrality])&gt;0,N2,NoMetricMessage)</f>
        <v>0.5</v>
      </c>
    </row>
    <row r="126" spans="1:2" ht="15">
      <c r="A126" s="34" t="s">
        <v>113</v>
      </c>
      <c r="B126" s="48">
        <f>IF(COUNT(Vertices[Eigenvector Centrality])&gt;0,N57,NoMetricMessage)</f>
        <v>0.5</v>
      </c>
    </row>
    <row r="127" spans="1:2" ht="15">
      <c r="A127" s="34" t="s">
        <v>114</v>
      </c>
      <c r="B127" s="48">
        <f>_xlfn.IFERROR(AVERAGE(Vertices[Eigenvector Centrality]),NoMetricMessage)</f>
        <v>0.5</v>
      </c>
    </row>
    <row r="128" spans="1:2" ht="15">
      <c r="A128" s="34" t="s">
        <v>115</v>
      </c>
      <c r="B128" s="48">
        <f>_xlfn.IFERROR(MEDIAN(Vertices[Eigenvector Centrality]),NoMetricMessage)</f>
        <v>0.5</v>
      </c>
    </row>
    <row r="139" spans="1:2" ht="15">
      <c r="A139" s="34" t="s">
        <v>140</v>
      </c>
      <c r="B139" s="48">
        <f>IF(COUNT(Vertices[PageRank])&gt;0,P2,NoMetricMessage)</f>
        <v>0.999717</v>
      </c>
    </row>
    <row r="140" spans="1:2" ht="15">
      <c r="A140" s="34" t="s">
        <v>141</v>
      </c>
      <c r="B140" s="48">
        <f>IF(COUNT(Vertices[PageRank])&gt;0,P57,NoMetricMessage)</f>
        <v>0.999717</v>
      </c>
    </row>
    <row r="141" spans="1:2" ht="15">
      <c r="A141" s="34" t="s">
        <v>142</v>
      </c>
      <c r="B141" s="48">
        <f>_xlfn.IFERROR(AVERAGE(Vertices[PageRank]),NoMetricMessage)</f>
        <v>0.999717</v>
      </c>
    </row>
    <row r="142" spans="1:2" ht="15">
      <c r="A142" s="34" t="s">
        <v>143</v>
      </c>
      <c r="B142" s="48">
        <f>_xlfn.IFERROR(MEDIAN(Vertices[PageRank]),NoMetricMessage)</f>
        <v>0.999717</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263</v>
      </c>
      <c r="K7" s="13" t="s">
        <v>264</v>
      </c>
    </row>
    <row r="8" spans="1:11" ht="409.5">
      <c r="A8"/>
      <c r="B8">
        <v>2</v>
      </c>
      <c r="C8">
        <v>2</v>
      </c>
      <c r="D8" t="s">
        <v>61</v>
      </c>
      <c r="E8" t="s">
        <v>61</v>
      </c>
      <c r="H8" t="s">
        <v>73</v>
      </c>
      <c r="J8" t="s">
        <v>265</v>
      </c>
      <c r="K8" s="13" t="s">
        <v>266</v>
      </c>
    </row>
    <row r="9" spans="1:11" ht="409.5">
      <c r="A9"/>
      <c r="B9">
        <v>3</v>
      </c>
      <c r="C9">
        <v>4</v>
      </c>
      <c r="D9" t="s">
        <v>62</v>
      </c>
      <c r="E9" t="s">
        <v>62</v>
      </c>
      <c r="H9" t="s">
        <v>74</v>
      </c>
      <c r="J9" t="s">
        <v>267</v>
      </c>
      <c r="K9" s="13" t="s">
        <v>268</v>
      </c>
    </row>
    <row r="10" spans="1:11" ht="409.5">
      <c r="A10"/>
      <c r="B10">
        <v>4</v>
      </c>
      <c r="D10" t="s">
        <v>63</v>
      </c>
      <c r="E10" t="s">
        <v>63</v>
      </c>
      <c r="H10" t="s">
        <v>75</v>
      </c>
      <c r="J10" t="s">
        <v>269</v>
      </c>
      <c r="K10" s="13" t="s">
        <v>270</v>
      </c>
    </row>
    <row r="11" spans="1:11" ht="15">
      <c r="A11"/>
      <c r="B11">
        <v>5</v>
      </c>
      <c r="D11" t="s">
        <v>46</v>
      </c>
      <c r="E11">
        <v>1</v>
      </c>
      <c r="H11" t="s">
        <v>76</v>
      </c>
      <c r="J11" t="s">
        <v>271</v>
      </c>
      <c r="K11" t="s">
        <v>272</v>
      </c>
    </row>
    <row r="12" spans="1:11" ht="15">
      <c r="A12"/>
      <c r="B12"/>
      <c r="D12" t="s">
        <v>64</v>
      </c>
      <c r="E12">
        <v>2</v>
      </c>
      <c r="H12">
        <v>0</v>
      </c>
      <c r="J12" t="s">
        <v>273</v>
      </c>
      <c r="K12" t="s">
        <v>274</v>
      </c>
    </row>
    <row r="13" spans="1:11" ht="15">
      <c r="A13"/>
      <c r="B13"/>
      <c r="D13">
        <v>1</v>
      </c>
      <c r="E13">
        <v>3</v>
      </c>
      <c r="H13">
        <v>1</v>
      </c>
      <c r="J13" t="s">
        <v>275</v>
      </c>
      <c r="K13" t="s">
        <v>276</v>
      </c>
    </row>
    <row r="14" spans="4:11" ht="15">
      <c r="D14">
        <v>2</v>
      </c>
      <c r="E14">
        <v>4</v>
      </c>
      <c r="H14">
        <v>2</v>
      </c>
      <c r="J14" t="s">
        <v>277</v>
      </c>
      <c r="K14" t="s">
        <v>278</v>
      </c>
    </row>
    <row r="15" spans="4:11" ht="15">
      <c r="D15">
        <v>3</v>
      </c>
      <c r="E15">
        <v>5</v>
      </c>
      <c r="H15">
        <v>3</v>
      </c>
      <c r="J15" t="s">
        <v>279</v>
      </c>
      <c r="K15" t="s">
        <v>280</v>
      </c>
    </row>
    <row r="16" spans="4:11" ht="15">
      <c r="D16">
        <v>4</v>
      </c>
      <c r="E16">
        <v>6</v>
      </c>
      <c r="H16">
        <v>4</v>
      </c>
      <c r="J16" t="s">
        <v>281</v>
      </c>
      <c r="K16" t="s">
        <v>282</v>
      </c>
    </row>
    <row r="17" spans="4:11" ht="15">
      <c r="D17">
        <v>5</v>
      </c>
      <c r="E17">
        <v>7</v>
      </c>
      <c r="H17">
        <v>5</v>
      </c>
      <c r="J17" t="s">
        <v>283</v>
      </c>
      <c r="K17" t="s">
        <v>284</v>
      </c>
    </row>
    <row r="18" spans="4:11" ht="15">
      <c r="D18">
        <v>6</v>
      </c>
      <c r="E18">
        <v>8</v>
      </c>
      <c r="H18">
        <v>6</v>
      </c>
      <c r="J18" t="s">
        <v>285</v>
      </c>
      <c r="K18" t="s">
        <v>286</v>
      </c>
    </row>
    <row r="19" spans="4:11" ht="15">
      <c r="D19">
        <v>7</v>
      </c>
      <c r="E19">
        <v>9</v>
      </c>
      <c r="H19">
        <v>7</v>
      </c>
      <c r="J19" t="s">
        <v>287</v>
      </c>
      <c r="K19" t="s">
        <v>288</v>
      </c>
    </row>
    <row r="20" spans="4:11" ht="15">
      <c r="D20">
        <v>8</v>
      </c>
      <c r="H20">
        <v>8</v>
      </c>
      <c r="J20" t="s">
        <v>289</v>
      </c>
      <c r="K20" t="s">
        <v>290</v>
      </c>
    </row>
    <row r="21" spans="4:11" ht="409.5">
      <c r="D21">
        <v>9</v>
      </c>
      <c r="H21">
        <v>9</v>
      </c>
      <c r="J21" t="s">
        <v>291</v>
      </c>
      <c r="K21" s="13" t="s">
        <v>292</v>
      </c>
    </row>
    <row r="22" spans="4:11" ht="409.5">
      <c r="D22">
        <v>10</v>
      </c>
      <c r="J22" t="s">
        <v>293</v>
      </c>
      <c r="K22" s="13" t="s">
        <v>294</v>
      </c>
    </row>
    <row r="23" spans="4:11" ht="409.5">
      <c r="D23">
        <v>11</v>
      </c>
      <c r="J23" t="s">
        <v>295</v>
      </c>
      <c r="K23" s="13" t="s">
        <v>296</v>
      </c>
    </row>
    <row r="24" spans="10:11" ht="409.5">
      <c r="J24" t="s">
        <v>297</v>
      </c>
      <c r="K24" s="13" t="s">
        <v>405</v>
      </c>
    </row>
    <row r="25" spans="10:11" ht="15">
      <c r="J25" t="s">
        <v>298</v>
      </c>
      <c r="K25" t="b">
        <v>0</v>
      </c>
    </row>
    <row r="26" spans="10:11" ht="15">
      <c r="J26" t="s">
        <v>403</v>
      </c>
      <c r="K26" t="s">
        <v>404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2" t="s">
        <v>305</v>
      </c>
      <c r="B1" s="82" t="s">
        <v>306</v>
      </c>
      <c r="C1" s="82" t="s">
        <v>307</v>
      </c>
      <c r="D1" s="82" t="s">
        <v>308</v>
      </c>
    </row>
    <row r="2" spans="1:4" ht="15">
      <c r="A2" s="82"/>
      <c r="B2" s="82"/>
      <c r="C2" s="82"/>
      <c r="D2" s="82"/>
    </row>
    <row r="4" spans="1:4" ht="15" customHeight="1">
      <c r="A4" s="82" t="s">
        <v>310</v>
      </c>
      <c r="B4" s="82" t="s">
        <v>306</v>
      </c>
      <c r="C4" s="82" t="s">
        <v>311</v>
      </c>
      <c r="D4" s="82" t="s">
        <v>308</v>
      </c>
    </row>
    <row r="5" spans="1:4" ht="15">
      <c r="A5" s="82"/>
      <c r="B5" s="82"/>
      <c r="C5" s="82"/>
      <c r="D5" s="82"/>
    </row>
    <row r="7" spans="1:4" ht="15" customHeight="1">
      <c r="A7" s="82" t="s">
        <v>313</v>
      </c>
      <c r="B7" s="82" t="s">
        <v>306</v>
      </c>
      <c r="C7" s="82" t="s">
        <v>314</v>
      </c>
      <c r="D7" s="82" t="s">
        <v>308</v>
      </c>
    </row>
    <row r="8" spans="1:4" ht="15">
      <c r="A8" s="82"/>
      <c r="B8" s="82"/>
      <c r="C8" s="82"/>
      <c r="D8" s="82"/>
    </row>
    <row r="10" spans="1:4" ht="15" customHeight="1">
      <c r="A10" s="13" t="s">
        <v>316</v>
      </c>
      <c r="B10" s="13" t="s">
        <v>306</v>
      </c>
      <c r="C10" s="13" t="s">
        <v>323</v>
      </c>
      <c r="D10" s="13" t="s">
        <v>308</v>
      </c>
    </row>
    <row r="11" spans="1:4" ht="15">
      <c r="A11" s="85" t="s">
        <v>317</v>
      </c>
      <c r="B11" s="85">
        <v>0</v>
      </c>
      <c r="C11" s="85" t="s">
        <v>322</v>
      </c>
      <c r="D11" s="85">
        <v>2</v>
      </c>
    </row>
    <row r="12" spans="1:4" ht="15">
      <c r="A12" s="85" t="s">
        <v>318</v>
      </c>
      <c r="B12" s="85">
        <v>0</v>
      </c>
      <c r="C12" s="85"/>
      <c r="D12" s="85"/>
    </row>
    <row r="13" spans="1:4" ht="15">
      <c r="A13" s="85" t="s">
        <v>319</v>
      </c>
      <c r="B13" s="85">
        <v>0</v>
      </c>
      <c r="C13" s="85"/>
      <c r="D13" s="85"/>
    </row>
    <row r="14" spans="1:4" ht="15">
      <c r="A14" s="85" t="s">
        <v>320</v>
      </c>
      <c r="B14" s="85">
        <v>22</v>
      </c>
      <c r="C14" s="85"/>
      <c r="D14" s="85"/>
    </row>
    <row r="15" spans="1:4" ht="15">
      <c r="A15" s="85" t="s">
        <v>321</v>
      </c>
      <c r="B15" s="85">
        <v>22</v>
      </c>
      <c r="C15" s="85"/>
      <c r="D15" s="85"/>
    </row>
    <row r="16" spans="1:4" ht="15">
      <c r="A16" s="85" t="s">
        <v>322</v>
      </c>
      <c r="B16" s="85">
        <v>2</v>
      </c>
      <c r="C16" s="85"/>
      <c r="D16" s="85"/>
    </row>
    <row r="19" spans="1:4" ht="15" customHeight="1">
      <c r="A19" s="82" t="s">
        <v>325</v>
      </c>
      <c r="B19" s="82" t="s">
        <v>306</v>
      </c>
      <c r="C19" s="82" t="s">
        <v>326</v>
      </c>
      <c r="D19" s="82" t="s">
        <v>308</v>
      </c>
    </row>
    <row r="20" spans="1:4" ht="15">
      <c r="A20" s="82"/>
      <c r="B20" s="82"/>
      <c r="C20" s="82"/>
      <c r="D20" s="82"/>
    </row>
    <row r="22" spans="1:4" ht="15" customHeight="1">
      <c r="A22" s="13" t="s">
        <v>328</v>
      </c>
      <c r="B22" s="13" t="s">
        <v>306</v>
      </c>
      <c r="C22" s="13" t="s">
        <v>330</v>
      </c>
      <c r="D22" s="13" t="s">
        <v>308</v>
      </c>
    </row>
    <row r="23" spans="1:4" ht="15">
      <c r="A23" s="82" t="s">
        <v>213</v>
      </c>
      <c r="B23" s="82">
        <v>1</v>
      </c>
      <c r="C23" s="82" t="s">
        <v>213</v>
      </c>
      <c r="D23" s="82">
        <v>1</v>
      </c>
    </row>
    <row r="26" spans="1:4" ht="15" customHeight="1">
      <c r="A26" s="82" t="s">
        <v>329</v>
      </c>
      <c r="B26" s="82" t="s">
        <v>306</v>
      </c>
      <c r="C26" s="82" t="s">
        <v>331</v>
      </c>
      <c r="D26" s="82" t="s">
        <v>308</v>
      </c>
    </row>
    <row r="27" spans="1:4" ht="15">
      <c r="A27" s="82"/>
      <c r="B27" s="82"/>
      <c r="C27" s="82"/>
      <c r="D27" s="82"/>
    </row>
    <row r="29" spans="1:4" ht="15" customHeight="1">
      <c r="A29" s="13" t="s">
        <v>334</v>
      </c>
      <c r="B29" s="13" t="s">
        <v>306</v>
      </c>
      <c r="C29" s="13" t="s">
        <v>335</v>
      </c>
      <c r="D29" s="13" t="s">
        <v>308</v>
      </c>
    </row>
    <row r="30" spans="1:4" ht="15">
      <c r="A30" s="103" t="s">
        <v>213</v>
      </c>
      <c r="B30" s="82">
        <v>26007</v>
      </c>
      <c r="C30" s="103" t="s">
        <v>213</v>
      </c>
      <c r="D30" s="82">
        <v>26007</v>
      </c>
    </row>
    <row r="31" spans="1:4" ht="15">
      <c r="A31" s="103" t="s">
        <v>212</v>
      </c>
      <c r="B31" s="82">
        <v>2162</v>
      </c>
      <c r="C31" s="103" t="s">
        <v>212</v>
      </c>
      <c r="D31" s="82">
        <v>2162</v>
      </c>
    </row>
  </sheetData>
  <printOptions/>
  <pageMargins left="0.7" right="0.7" top="0.75" bottom="0.75" header="0.3" footer="0.3"/>
  <pageSetup orientation="portrait" paperSize="9"/>
  <tableParts>
    <tablePart r:id="rId7"/>
    <tablePart r:id="rId5"/>
    <tablePart r:id="rId3"/>
    <tablePart r:id="rId2"/>
    <tablePart r:id="rId1"/>
    <tablePart r:id="rId6"/>
    <tablePart r:id="rId4"/>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350</v>
      </c>
      <c r="B1" s="13" t="s">
        <v>351</v>
      </c>
      <c r="C1" s="13" t="s">
        <v>352</v>
      </c>
      <c r="D1" s="13" t="s">
        <v>144</v>
      </c>
      <c r="E1" s="13" t="s">
        <v>354</v>
      </c>
      <c r="F1" s="13" t="s">
        <v>355</v>
      </c>
      <c r="G1" s="13" t="s">
        <v>356</v>
      </c>
    </row>
    <row r="2" spans="1:7" ht="15">
      <c r="A2" s="82" t="s">
        <v>317</v>
      </c>
      <c r="B2" s="82">
        <v>0</v>
      </c>
      <c r="C2" s="107">
        <v>0</v>
      </c>
      <c r="D2" s="82" t="s">
        <v>353</v>
      </c>
      <c r="E2" s="82"/>
      <c r="F2" s="82"/>
      <c r="G2" s="82"/>
    </row>
    <row r="3" spans="1:7" ht="15">
      <c r="A3" s="82" t="s">
        <v>318</v>
      </c>
      <c r="B3" s="82">
        <v>0</v>
      </c>
      <c r="C3" s="107">
        <v>0</v>
      </c>
      <c r="D3" s="82" t="s">
        <v>353</v>
      </c>
      <c r="E3" s="82"/>
      <c r="F3" s="82"/>
      <c r="G3" s="82"/>
    </row>
    <row r="4" spans="1:7" ht="15">
      <c r="A4" s="82" t="s">
        <v>319</v>
      </c>
      <c r="B4" s="82">
        <v>0</v>
      </c>
      <c r="C4" s="107">
        <v>0</v>
      </c>
      <c r="D4" s="82" t="s">
        <v>353</v>
      </c>
      <c r="E4" s="82"/>
      <c r="F4" s="82"/>
      <c r="G4" s="82"/>
    </row>
    <row r="5" spans="1:7" ht="15">
      <c r="A5" s="82" t="s">
        <v>320</v>
      </c>
      <c r="B5" s="82">
        <v>22</v>
      </c>
      <c r="C5" s="107">
        <v>1</v>
      </c>
      <c r="D5" s="82" t="s">
        <v>353</v>
      </c>
      <c r="E5" s="82"/>
      <c r="F5" s="82"/>
      <c r="G5" s="82"/>
    </row>
    <row r="6" spans="1:7" ht="15">
      <c r="A6" s="82" t="s">
        <v>321</v>
      </c>
      <c r="B6" s="82">
        <v>22</v>
      </c>
      <c r="C6" s="107">
        <v>1</v>
      </c>
      <c r="D6" s="82" t="s">
        <v>353</v>
      </c>
      <c r="E6" s="82"/>
      <c r="F6" s="82"/>
      <c r="G6" s="82"/>
    </row>
    <row r="7" spans="1:7" ht="15">
      <c r="A7" s="85" t="s">
        <v>322</v>
      </c>
      <c r="B7" s="85">
        <v>2</v>
      </c>
      <c r="C7" s="108">
        <v>0</v>
      </c>
      <c r="D7" s="85" t="s">
        <v>353</v>
      </c>
      <c r="E7" s="85" t="b">
        <v>0</v>
      </c>
      <c r="F7" s="85" t="b">
        <v>0</v>
      </c>
      <c r="G7" s="85" t="b">
        <v>0</v>
      </c>
    </row>
    <row r="8" spans="1:7" ht="15">
      <c r="A8" s="85" t="s">
        <v>322</v>
      </c>
      <c r="B8" s="85">
        <v>2</v>
      </c>
      <c r="C8" s="108">
        <v>0</v>
      </c>
      <c r="D8" s="85" t="s">
        <v>300</v>
      </c>
      <c r="E8" s="85" t="b">
        <v>0</v>
      </c>
      <c r="F8" s="85" t="b">
        <v>0</v>
      </c>
      <c r="G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2019-08-25T03:04:05Z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