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<sst xmlns="http://schemas.openxmlformats.org/spreadsheetml/2006/main" count="1675" uniqueCount="696">
  <si>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</si>
  <si>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</si>
  <si>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</si>
  <si>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</si>
  <si>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</si>
  <si>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</si>
  <si>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</si>
  <si>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</si>
  <si>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</si>
  <si>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</si>
  <si>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</si>
  <si>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</si>
  <si>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</si>
  <si>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</si>
  <si>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</si>
  <si>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</si>
  <si>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</si>
  <si>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</si>
  <si>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</si>
  <si>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</si>
  <si>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</si>
  <si>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</si>
  <si>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</si>
  <si>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</si>
  <si>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</si>
  <si>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</si>
  <si>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</si>
  <si>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</si>
  <si>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</si>
  <si>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</si>
  <si>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</si>
  <si>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</si>
  <si>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</si>
  <si>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</si>
  <si>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</si>
  <si>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</si>
  <si>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</si>
  <si>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</si>
  <si>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</si>
  <si>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</si>
  <si>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</si>
  <si>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</si>
  <si>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</si>
  <si>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</si>
  <si>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</si>
  <si>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</si>
  <si>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</si>
  <si>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</si>
  <si>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</si>
  <si>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</si>
  <si>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</si>
  <si>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</si>
  <si>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</si>
  <si>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</si>
  <si>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</si>
  <si>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</si>
  <si>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</si>
  <si>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</si>
  <si>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</si>
  <si>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</si>
  <si>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</si>
  <si>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</si>
  <si>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</si>
  <si>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</si>
  <si>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</si>
  <si>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</si>
  <si>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</si>
  <si>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</si>
  <si>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</si>
  <si>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</si>
  <si>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</si>
  <si>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</si>
  <si>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</si>
  <si>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</si>
  <si>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</si>
  <si>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</si>
  <si>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</si>
  <si>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</si>
  <si>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</si>
  <si>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</si>
  <si>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</si>
  <si>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</si>
  <si>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</si>
  <si>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</si>
  <si>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</si>
  <si>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</si>
  <si>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</si>
  <si>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</si>
  <si>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</si>
  <si>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</si>
  <si>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</si>
  <si>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</si>
  <si>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</si>
  <si>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</si>
  <si>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</si>
  <si>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</si>
  <si>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</si>
  <si>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</si>
  <si>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</si>
  <si>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</si>
  <si>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</si>
  <si>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</si>
  <si>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</si>
  <si>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</si>
  <si>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</si>
  <si>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</si>
  <si>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</si>
  <si>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</si>
  <si>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</si>
  <si>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</si>
  <si>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</si>
  <si>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</si>
  <si>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</si>
  <si>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</si>
  <si>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</si>
  <si>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</si>
  <si>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</si>
  <si>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</si>
  <si>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</si>
  <si>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</si>
  <si>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</si>
  <si>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</si>
  <si>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</si>
  <si>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</si>
  <si>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</si>
  <si>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</si>
  <si>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</si>
  <si>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</si>
  <si>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</si>
  <si>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</si>
  <si>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</si>
  <si>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</si>
  <si>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</si>
  <si>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</si>
  <si>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</si>
  <si>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</si>
  <si>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</si>
  <si>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</si>
  <si>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</si>
  <si>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</si>
  <si>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</si>
  <si>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</si>
  <si>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</si>
  <si>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</si>
  <si>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</si>
  <si>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</si>
  <si>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</si>
  <si>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</si>
  <si>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</si>
  <si>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</si>
  <si>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</si>
  <si>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</si>
  <si>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</si>
  <si>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</si>
  <si>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</si>
  <si>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</si>
  <si>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</si>
  <si>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</si>
  <si>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</si>
  <si>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</si>
  <si>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</si>
  <si>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</si>
  <si>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</si>
  <si>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</si>
  <si>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</si>
  <si>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</si>
  <si>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</si>
  <si>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</si>
  <si>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</si>
  <si>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</si>
  <si>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</si>
  <si>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</si>
  <si>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</si>
  <si>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</si>
  <si>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</si>
  <si>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</si>
  <si>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</si>
  <si>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</si>
  <si>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</si>
  <si>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</si>
  <si>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</si>
  <si>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</si>
  <si>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</si>
  <si>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</si>
  <si>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</si>
  <si>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</si>
  <si>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</si>
  <si>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</si>
  <si>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</si>
  <si>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</si>
  <si>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</si>
  <si>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</si>
  <si>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</si>
  <si>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</si>
  <si>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</si>
  <si>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</si>
  <si>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</si>
  <si>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</si>
  <si>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</si>
  <si>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</si>
  <si>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</si>
  <si>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</si>
  <si>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</si>
  <si>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</si>
  <si>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</si>
  <si>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</si>
  <si>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</si>
  <si>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</si>
  <si>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</si>
  <si>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</si>
  <si>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</si>
  <si>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</si>
  <si>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syria_neet</t>
  </si>
  <si>
    <t>sammy_aw</t>
  </si>
  <si>
    <t>sam_samoooiiiii</t>
  </si>
  <si>
    <t>mmoo9m</t>
  </si>
  <si>
    <t>muhammedalhamd</t>
  </si>
  <si>
    <t>joe68095082</t>
  </si>
  <si>
    <t>3lalillo</t>
  </si>
  <si>
    <t>26b169ff3ffa4bc</t>
  </si>
  <si>
    <t>ameralmoghrabi4</t>
  </si>
  <si>
    <t>ssea70</t>
  </si>
  <si>
    <t>megd1982</t>
  </si>
  <si>
    <t>sabri_ali_oglu</t>
  </si>
  <si>
    <t>sldv61</t>
  </si>
  <si>
    <t>lola5574409011</t>
  </si>
  <si>
    <t>kami2kira</t>
  </si>
  <si>
    <t>sociosteiner</t>
  </si>
  <si>
    <t>farahalfetyani</t>
  </si>
  <si>
    <t>hadialabdallah</t>
  </si>
  <si>
    <t>Replies to</t>
  </si>
  <si>
    <t>Mentions</t>
  </si>
  <si>
    <t>@megd1982 الصورة من تصوير مواطن سوري 
٢_ هاد الحكي مش ضد الإسلام الحكي ضد وزارة الأوقاف والإسلام هنن أنتقدو الصورة… https://t.co/pzHKUIdbvU</t>
  </si>
  <si>
    <t>الحكي أنه سوريا 'تغيّرت' هو نصف الحقيقة. النصف التاني هو 'نحو الأسوأ بمئات المرّات'.
بيكفي تشوف العالم بالمخيمات و… https://t.co/1kJhEcPN8b</t>
  </si>
  <si>
    <t>@Sabri_ali_oglu اول باشتان انت مين وتاني باشتان مين حطك محامي على السوريين وتالت باشتان واذا كنت سوري ومتجنس حل عن… https://t.co/8Qm4i3Q637</t>
  </si>
  <si>
    <t>@Lola5574409011 @sldv61 ماقدرت كمل المقطع من الحكي جبت ظهري وتخيلتها نوره مع سوري</t>
  </si>
  <si>
    <t>من حلقة لبرنامج الحكي سوري - The talk is Syrian على Alhurra قناة الحرة https://t.co/D2CtLXbxdo</t>
  </si>
  <si>
    <t>@Kami2kira المهم انو تضلو بعاد (جماعة امل) عن الوضع السوري لأنو بالاساس ما خصكن فيه و موقفكن كان ما بيشرف و المهم ع… https://t.co/a22WSGuULN</t>
  </si>
  <si>
    <t>@farahalfetyani @SocioSteiner تسوكي وثانك يو
 سوري ما انتبهت، بس بضل الحكي غلط</t>
  </si>
  <si>
    <t>@HadiAlabdallah بذمتك انت مصدق هادا الحكي ... حتى الحمار صار يعرف انو تركيا لم ولن تكن تهتم بأي سوري ولا بالثورة  ا… https://t.co/nbpHOx9USy</t>
  </si>
  <si>
    <t>فقرة جديدة بعنوان "كأنو مبارح" ستبث في الثلاثاء القادم ضمن برنامج الحكي سوري على قناة الحرة 
كل التوفيق… https://t.co/YBs1Gk9cHD</t>
  </si>
  <si>
    <t>سوري على الحكي اللي بقوله بس لازم تفهمين ان ولا كلمه قرف وخبث توصفك تخيلي يعني اسكر حسابي القديم من قرفك انتي وصاحب… https://t.co/KPZPhoNM48</t>
  </si>
  <si>
    <t>https://twitter.com/i/web/status/1160542695728832512</t>
  </si>
  <si>
    <t>https://twitter.com/i/web/status/1160628655598505984</t>
  </si>
  <si>
    <t>https://twitter.com/i/web/status/1161066981216460801</t>
  </si>
  <si>
    <t>https://www.facebook.com/100010809189560/posts/900063167030648/</t>
  </si>
  <si>
    <t>https://twitter.com/i/web/status/1161710430399729664</t>
  </si>
  <si>
    <t>https://twitter.com/i/web/status/1161903751076225025</t>
  </si>
  <si>
    <t>https://twitter.com/i/web/status/1164269769987694594</t>
  </si>
  <si>
    <t>https://twitter.com/i/web/status/1164831796652982274</t>
  </si>
  <si>
    <t>twitter.com</t>
  </si>
  <si>
    <t>facebook.com</t>
  </si>
  <si>
    <t>http://pbs.twimg.com/profile_images/1147209705850310656/4jrjRuxu_normal.jpg</t>
  </si>
  <si>
    <t>http://pbs.twimg.com/profile_images/1159904630245122048/P3o7NkO9_normal.jpg</t>
  </si>
  <si>
    <t>http://pbs.twimg.com/profile_images/1011205278199631872/gCXTRtJ9_normal.jpg</t>
  </si>
  <si>
    <t>http://abs.twimg.com/sticky/default_profile_images/default_profile_normal.png</t>
  </si>
  <si>
    <t>http://pbs.twimg.com/profile_images/856664119658897408/7w29_NxF_normal.jpg</t>
  </si>
  <si>
    <t>http://pbs.twimg.com/profile_images/1138118061368729600/9e6oEZx6_normal.jpg</t>
  </si>
  <si>
    <t>http://pbs.twimg.com/profile_images/1160568440895225856/PjNmYIC3_normal.jpg</t>
  </si>
  <si>
    <t>http://pbs.twimg.com/profile_images/562010995925983233/6mczWehq_normal.png</t>
  </si>
  <si>
    <t>http://pbs.twimg.com/profile_images/1150907202447826944/roNdLdLI_normal.jpg</t>
  </si>
  <si>
    <t>http://pbs.twimg.com/profile_images/1161898659623198721/WwjQW8Ms_normal.jpg</t>
  </si>
  <si>
    <t>https://twitter.com/#!/syria_neet/status/1160542695728832512</t>
  </si>
  <si>
    <t>https://twitter.com/#!/sammy_aw/status/1160628655598505984</t>
  </si>
  <si>
    <t>https://twitter.com/#!/sam_samoooiiiii/status/1161066981216460801</t>
  </si>
  <si>
    <t>https://twitter.com/#!/mmoo9m/status/1161134027409108992</t>
  </si>
  <si>
    <t>https://twitter.com/#!/muhammedalhamd/status/1161706410826174464</t>
  </si>
  <si>
    <t>https://twitter.com/#!/joe68095082/status/1161710430399729664</t>
  </si>
  <si>
    <t>https://twitter.com/#!/3lalillo/status/1161900318541717504</t>
  </si>
  <si>
    <t>https://twitter.com/#!/26b169ff3ffa4bc/status/1161903751076225025</t>
  </si>
  <si>
    <t>https://twitter.com/#!/ameralmoghrabi4/status/1164269769987694594</t>
  </si>
  <si>
    <t>https://twitter.com/#!/ssea70/status/1164831796652982274</t>
  </si>
  <si>
    <t>1160542695728832512</t>
  </si>
  <si>
    <t>1160628655598505984</t>
  </si>
  <si>
    <t>1161066981216460801</t>
  </si>
  <si>
    <t>1161134027409108992</t>
  </si>
  <si>
    <t>1161706410826174464</t>
  </si>
  <si>
    <t>1161710430399729664</t>
  </si>
  <si>
    <t>1161900318541717504</t>
  </si>
  <si>
    <t>1161903751076225025</t>
  </si>
  <si>
    <t>1164269769987694594</t>
  </si>
  <si>
    <t>1164831796652982274</t>
  </si>
  <si>
    <t>1160332334845124610</t>
  </si>
  <si>
    <t>1160859083005681665</t>
  </si>
  <si>
    <t>1159893131048996865</t>
  </si>
  <si>
    <t>1161682309441040385</t>
  </si>
  <si>
    <t>1161900071375560705</t>
  </si>
  <si>
    <t>1161713944895115266</t>
  </si>
  <si>
    <t>1148599000406401028</t>
  </si>
  <si>
    <t/>
  </si>
  <si>
    <t>3306861329</t>
  </si>
  <si>
    <t>1158500524452454402</t>
  </si>
  <si>
    <t>1411031486</t>
  </si>
  <si>
    <t>1018436009829326850</t>
  </si>
  <si>
    <t>906771091</t>
  </si>
  <si>
    <t>ar</t>
  </si>
  <si>
    <t>1164267162623717383</t>
  </si>
  <si>
    <t>Twitter for Android</t>
  </si>
  <si>
    <t>Twitter for iPhone</t>
  </si>
  <si>
    <t>Facebook</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</si>
  <si>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</si>
  <si>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</si>
  <si>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</si>
  <si>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</si>
  <si>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</si>
  <si>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</si>
  <si>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</si>
  <si>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</si>
  <si>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</si>
  <si>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</si>
  <si>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</si>
  <si>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</si>
  <si>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</si>
  <si>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</si>
  <si>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</si>
  <si>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</si>
  <si>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</si>
  <si>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</si>
  <si>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</si>
  <si>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</si>
  <si>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</si>
  <si>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alsham_net</t>
  </si>
  <si>
    <t>Megd1982</t>
  </si>
  <si>
    <t>Sammy</t>
  </si>
  <si>
    <t>Osama</t>
  </si>
  <si>
    <t>sabri ali oğlu</t>
  </si>
  <si>
    <t>إبن الغالية وأخو نورة</t>
  </si>
  <si>
    <t>سالب فلسطيني  _xD83C__xDFF3_️‍_xD83C__xDF08_</t>
  </si>
  <si>
    <t>فحل تركي</t>
  </si>
  <si>
    <t>Mohamma Alhamed</t>
  </si>
  <si>
    <t>joe</t>
  </si>
  <si>
    <t>محمد شمس الدين</t>
  </si>
  <si>
    <t>Alia | كثّر اللّه سفرها</t>
  </si>
  <si>
    <t>_xD835__xDD4A__xD835__xDD4B__xD835__xDD3C__xD835__xDD40_ℕ_xD835__xDD3C_ℝ ﮼شتاينر △⃒⃘</t>
  </si>
  <si>
    <t>فرَح</t>
  </si>
  <si>
    <t>Servan Arnas</t>
  </si>
  <si>
    <t>هادي العبدالله Hadi</t>
  </si>
  <si>
    <t>Amer Al Moghrabi</t>
  </si>
  <si>
    <t>M54</t>
  </si>
  <si>
    <t>‏‏‏‏‏‏شبكة شام نت الأخبارية
أخبار نجوم الساحة الفنية العربية
أخبار منوعة
الأهتمام في أبرز مشاكل الشارع السوري والعربي</t>
  </si>
  <si>
    <t>Human</t>
  </si>
  <si>
    <t>‏‏‏‏‏الذي لم نفعله اليوم
نستطيع أن نحقِّقه غدًا
و الذي أتعبنا البارحة
نستطيع أن نضحك منه اليوم - رياض الصالح حسين</t>
  </si>
  <si>
    <t>‏‏‏‏‏‏‏‏‏‏‏‏‏‏‏‏احاول بكل انصاف وموضوعيه ان انقل الصوره الصحيحه عن تركيا للاخوه العرب ومااغرد به رأي شخصي.مهتم ب الشأن السوري
عثماني الهوى و الاتجاه</t>
  </si>
  <si>
    <t>متشرب الدياثه منذ صغري ديوث مع مرتبة الشرف الأولى لامكان للغيرة(خواتي مو قحاب لاتقولي بنيكهم)اتمناهم ينتاكون بالسر لو الامربيدي سمحت لك(افضل واعشق الرجل الشامي)</t>
  </si>
  <si>
    <t>_xD83C__xDFF3_️‍_xD83C__xDF08_! _xD83C__xDFF3_️‍_xD83C__xDF08_ 
I love Israel❤_xD83C__xDDEE__xD83C__xDDF1_</t>
  </si>
  <si>
    <t>‏‏انا شاب مقيم في تركيا احب نيك امهات واخوت الديوثين أمام اازواجهن واشتمهم</t>
  </si>
  <si>
    <t>photographer</t>
  </si>
  <si>
    <t>سوري مقاوم / مدرسة سماحة السيد المفدى / قائدي بشار / الجنرال عون المشرقي / الوزير باسيل المستقبل.</t>
  </si>
  <si>
    <t>#الرمز_والقضية لبناني..... نبيه بري..... العروبة ماتت مع جمال عبد الناصر تغريداتي في المفضلة #تعاليم_ابو_حميد</t>
  </si>
  <si>
    <t>‏‏‏‏‏civil engineer | _xD83C__xDDEF__xD83C__xDDF4_ | ‎‎‎ |16.8.2014 | و أخرجني منها بالستر، و حُسن الذِكر، و أنتَ راضٍ عني.</t>
  </si>
  <si>
    <t>a Photographer, a Teaholic and a Computer Science Student in my spare time @ Technical University of Braunschweig _xD83C__xDDE9__xD83C__xDDEA_</t>
  </si>
  <si>
    <t>واصبِرْ لِحُكمِ ربِّكَ فَإِنَّكَ بِأَعيُنِنا</t>
  </si>
  <si>
    <t>صحفي سوري مستقل، أنقل آلام السوريين وآمالهم، حائز على جائزة مراسلون بلا حدود الدولية لعام 2016
أتقبل كل الآراء .. مرحبا بكم جميعا</t>
  </si>
  <si>
    <t>Studied Media and jornalism ( faculty of mass communication ) Cairo University صحافة وإعلام 
My Best team ( Fc Barcelona ) 
From Homs - Syria 
Free Syria</t>
  </si>
  <si>
    <t>_xD835__xDE6E__xD835__xDE64__xD835__xDE6A_ _xD835__xDE58__xD835__xDE56__xD835__xDE63_ _xD835__xDE63__xD835__xDE5A__xD835__xDE6B__xD835__xDE5A__xD835__xDE67_ _xD835__xDE67__xD835__xDE5A__xD835__xDE56__xD835__xDE61__xD835__xDE61__xD835__xDE6E_ _xD835__xDE5B__xD835__xDE5E__xD835__xDE63__xD835__xDE59_ _xD835__xDE69__xD835__xDE5D__xD835__xDE5A_ _xD835__xDE67__xD835__xDE5E__xD835__xDE5C__xD835__xDE5D__xD835__xDE69_ _xD835__xDE6C__xD835__xDE64__xD835__xDE67__xD835__xDE59__xD835__xDE68_ _xD835__xDE69__xD835__xDE64_ _xD835__xDE62__xD835__xDE56__xD835__xDE60__xD835__xDE5A_ _xD835__xDE69__xD835__xDE5D__xD835__xDE5A__xD835__xDE62_ _xD835__xDE6A__xD835__xDE63__xD835__xDE59__xD835__xDE5A__xD835__xDE67__xD835__xDE68__xD835__xDE69__xD835__xDE56__xD835__xDE63__xD835__xDE59_.#LIBRA</t>
  </si>
  <si>
    <t>Syria</t>
  </si>
  <si>
    <t>Turkey</t>
  </si>
  <si>
    <t>DEIR EZOOR</t>
  </si>
  <si>
    <t>lebanon</t>
  </si>
  <si>
    <t xml:space="preserve">غاد حَد الحارة التِحتا </t>
  </si>
  <si>
    <t>221.B Baker Street</t>
  </si>
  <si>
    <t>Amman, Hashemite Kingdom of Jordan</t>
  </si>
  <si>
    <t>Cairo, Egypt</t>
  </si>
  <si>
    <t>KSA . KWT _xD83D__xDC99_</t>
  </si>
  <si>
    <t>http://alsham0damas.site123.me/</t>
  </si>
  <si>
    <t>https://ka2enblog.wordpress.com/</t>
  </si>
  <si>
    <t>http://mshamsdeen.sarahah.com/</t>
  </si>
  <si>
    <t>https://curiouscat.me/3lalillo</t>
  </si>
  <si>
    <t>https://curiouscat.me/SocioSteiner</t>
  </si>
  <si>
    <t>https://t.co/MPLxPi4KUO</t>
  </si>
  <si>
    <t>https://hadiabdullah.net/</t>
  </si>
  <si>
    <t>https://pbs.twimg.com/profile_banners/1147209427847667713/1565727989</t>
  </si>
  <si>
    <t>https://pbs.twimg.com/profile_banners/2499290658/1529957253</t>
  </si>
  <si>
    <t>https://pbs.twimg.com/profile_banners/839713539732406272/1501263927</t>
  </si>
  <si>
    <t>https://pbs.twimg.com/profile_banners/3306861329/1565677539</t>
  </si>
  <si>
    <t>https://pbs.twimg.com/profile_banners/881943831981285376/1542615486</t>
  </si>
  <si>
    <t>https://pbs.twimg.com/profile_banners/4152429555/1451698600</t>
  </si>
  <si>
    <t>https://pbs.twimg.com/profile_banners/1411031486/1507221892</t>
  </si>
  <si>
    <t>https://pbs.twimg.com/profile_banners/1142801620562010113/1565828433</t>
  </si>
  <si>
    <t>https://pbs.twimg.com/profile_banners/2169454425/1558956795</t>
  </si>
  <si>
    <t>https://pbs.twimg.com/profile_banners/1018436009829326850/1562581583</t>
  </si>
  <si>
    <t>https://pbs.twimg.com/profile_banners/906771091/1543153024</t>
  </si>
  <si>
    <t>https://pbs.twimg.com/profile_banners/1148396574491459585/1566075450</t>
  </si>
  <si>
    <t>http://abs.twimg.com/images/themes/theme1/bg.png</t>
  </si>
  <si>
    <t>http://pbs.twimg.com/profile_images/1148602507498786816/xYT5TARR_normal.jpg</t>
  </si>
  <si>
    <t>http://pbs.twimg.com/profile_images/1161161875117268992/kFfBHc8Z_normal.jpg</t>
  </si>
  <si>
    <t>http://pbs.twimg.com/profile_images/1143400813861265409/ueD3W9p8_normal.jpg</t>
  </si>
  <si>
    <t>http://pbs.twimg.com/profile_images/1159051242015997952/wA0WrmT-_normal.jpg</t>
  </si>
  <si>
    <t>http://pbs.twimg.com/profile_images/1133820643940732934/zI2Rzc9I_normal.jpg</t>
  </si>
  <si>
    <t>http://pbs.twimg.com/profile_images/1160472089490538496/rpC03CV5_normal.jpg</t>
  </si>
  <si>
    <t>http://pbs.twimg.com/profile_images/1161732249798291456/RYGvi1gG_normal.jpg</t>
  </si>
  <si>
    <t>http://pbs.twimg.com/profile_images/1137353518006898689/ZZ8KqrNN_normal.jpg</t>
  </si>
  <si>
    <t>Open Twitter Page for This Person</t>
  </si>
  <si>
    <t>https://twitter.com/syria_neet</t>
  </si>
  <si>
    <t>https://twitter.com/megd1982</t>
  </si>
  <si>
    <t>https://twitter.com/sammy_aw</t>
  </si>
  <si>
    <t>https://twitter.com/sam_samoooiiiii</t>
  </si>
  <si>
    <t>https://twitter.com/sabri_ali_oglu</t>
  </si>
  <si>
    <t>https://twitter.com/mmoo9m</t>
  </si>
  <si>
    <t>https://twitter.com/sldv61</t>
  </si>
  <si>
    <t>https://twitter.com/lola5574409011</t>
  </si>
  <si>
    <t>https://twitter.com/muhammedalhamd</t>
  </si>
  <si>
    <t>https://twitter.com/joe68095082</t>
  </si>
  <si>
    <t>https://twitter.com/kami2kira</t>
  </si>
  <si>
    <t>https://twitter.com/3lalillo</t>
  </si>
  <si>
    <t>https://twitter.com/sociosteiner</t>
  </si>
  <si>
    <t>https://twitter.com/farahalfetyani</t>
  </si>
  <si>
    <t>https://twitter.com/26b169ff3ffa4bc</t>
  </si>
  <si>
    <t>https://twitter.com/hadialabdallah</t>
  </si>
  <si>
    <t>https://twitter.com/ameralmoghrabi4</t>
  </si>
  <si>
    <t>https://twitter.com/ssea70</t>
  </si>
  <si>
    <t>syria_neet
@megd1982 الصورة من تصوير مواطن
سوري ٢_ هاد الحكي مش ضد الإسلام
الحكي ضد وزارة الأوقاف والإسلام
هنن أنتقدو الصورة… https://t.co/pzHKUIdbvU</t>
  </si>
  <si>
    <t xml:space="preserve">megd1982
</t>
  </si>
  <si>
    <t>sammy_aw
الحكي أنه سوريا 'تغيّرت' هو نصف
الحقيقة. النصف التاني هو 'نحو الأسوأ
بمئات المرّات'. بيكفي تشوف العالم
بالمخيمات و… https://t.co/1kJhEcPN8b</t>
  </si>
  <si>
    <t>sam_samoooiiiii
@Sabri_ali_oglu اول باشتان انت
مين وتاني باشتان مين حطك محامي
على السوريين وتالت باشتان واذا
كنت سوري ومتجنس حل عن… https://t.co/8Qm4i3Q637</t>
  </si>
  <si>
    <t xml:space="preserve">sabri_ali_oglu
</t>
  </si>
  <si>
    <t>mmoo9m
@Lola5574409011 @sldv61 ماقدرت
كمل المقطع من الحكي جبت ظهري وتخيلتها
نوره مع سوري</t>
  </si>
  <si>
    <t xml:space="preserve">sldv61
</t>
  </si>
  <si>
    <t xml:space="preserve">lola5574409011
</t>
  </si>
  <si>
    <t>muhammedalhamd
من حلقة لبرنامج الحكي سوري - The
talk is Syrian على Alhurra قناة
الحرة https://t.co/D2CtLXbxdo</t>
  </si>
  <si>
    <t>joe68095082
@Kami2kira المهم انو تضلو بعاد
(جماعة امل) عن الوضع السوري لأنو
بالاساس ما خصكن فيه و موقفكن كان
ما بيشرف و المهم ع… https://t.co/a22WSGuULN</t>
  </si>
  <si>
    <t xml:space="preserve">kami2kira
</t>
  </si>
  <si>
    <t>3lalillo
@farahalfetyani @SocioSteiner تسوكي
وثانك يو سوري ما انتبهت، بس بضل
الحكي غلط</t>
  </si>
  <si>
    <t xml:space="preserve">sociosteiner
</t>
  </si>
  <si>
    <t xml:space="preserve">farahalfetyani
</t>
  </si>
  <si>
    <t>26b169ff3ffa4bc
@HadiAlabdallah بذمتك انت مصدق
هادا الحكي ... حتى الحمار صار يعرف
انو تركيا لم ولن تكن تهتم بأي سوري
ولا بالثورة ا… https://t.co/nbpHOx9USy</t>
  </si>
  <si>
    <t xml:space="preserve">hadialabdallah
</t>
  </si>
  <si>
    <t>ameralmoghrabi4
فقرة جديدة بعنوان "كأنو مبارح"
ستبث في الثلاثاء القادم ضمن برنامج
الحكي سوري على قناة الحرة كل التوفيق…
https://t.co/YBs1Gk9cHD</t>
  </si>
  <si>
    <t>ssea70
سوري على الحكي اللي بقوله بس لازم
تفهمين ان ولا كلمه قرف وخبث توصفك
تخيلي يعني اسكر حسابي القديم من
قرفك انتي وصاحب… https://t.co/KPZPhoNM48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</si>
  <si>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</si>
  <si>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</si>
  <si>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</si>
  <si>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</si>
  <si>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</si>
  <si>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</si>
  <si>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</si>
  <si>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</si>
  <si>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</si>
  <si>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</si>
  <si>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</si>
  <si>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</si>
  <si>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</si>
  <si>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</si>
  <si>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</si>
  <si>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</si>
  <si>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</si>
  <si>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</si>
  <si>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</si>
  <si>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</si>
  <si>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</si>
  <si>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</si>
  <si>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</si>
  <si>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</si>
  <si>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</si>
  <si>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</si>
  <si>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</si>
  <si>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</si>
  <si>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</si>
  <si>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</si>
  <si>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</si>
  <si>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</si>
  <si>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</si>
  <si>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</si>
  <si>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</si>
  <si>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</si>
  <si>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</si>
  <si>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</si>
  <si>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</si>
  <si>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</si>
  <si>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</si>
  <si>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</si>
  <si>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</si>
  <si>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</si>
  <si>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</si>
  <si>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</si>
  <si>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</si>
  <si>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</si>
  <si>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</si>
  <si>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</si>
  <si>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</si>
  <si>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</si>
  <si>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</si>
  <si>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</si>
  <si>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</si>
  <si>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</si>
  <si>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</si>
  <si>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</si>
  <si>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</si>
  <si>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</si>
  <si>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</si>
  <si>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</si>
  <si>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</si>
  <si>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</si>
  <si>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</si>
  <si>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</si>
  <si>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</si>
  <si>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</si>
  <si>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</si>
  <si>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</si>
  <si>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</si>
  <si>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</si>
  <si>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</si>
  <si>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</si>
  <si>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https://twitter.com/i/web/status/1160628655598505984 https://www.facebook.com/100010809189560/posts/900063167030648/ https://twitter.com/i/web/status/1164269769987694594 https://twitter.com/i/web/status/1164831796652982274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</si>
  <si>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</si>
  <si>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</si>
  <si>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</si>
  <si>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</si>
  <si>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</si>
  <si>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</si>
  <si>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</si>
  <si>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</si>
  <si>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</si>
  <si>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facebook.com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</si>
  <si>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</si>
  <si>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</si>
  <si>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</si>
  <si>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</si>
  <si>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</si>
  <si>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</si>
  <si>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</si>
  <si>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</si>
  <si>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</si>
  <si>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</si>
  <si>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Words in Sentiment List#1: Positive</t>
  </si>
  <si>
    <t>Words in Sentiment List#2: Negative</t>
  </si>
  <si>
    <t>Words in Sentiment List#3: Angry/Violent</t>
  </si>
  <si>
    <t>Non-categorized Words</t>
  </si>
  <si>
    <t>Total Words</t>
  </si>
  <si>
    <t>الحكي</t>
  </si>
  <si>
    <t>سوري</t>
  </si>
  <si>
    <t>على</t>
  </si>
  <si>
    <t>من</t>
  </si>
  <si>
    <t>ما</t>
  </si>
  <si>
    <t>Top Words in Tweet in G1</t>
  </si>
  <si>
    <t>هو</t>
  </si>
  <si>
    <t>قناة</t>
  </si>
  <si>
    <t>الحرة</t>
  </si>
  <si>
    <t>Top Words in Tweet in G2</t>
  </si>
  <si>
    <t>Top Words in Tweet in G3</t>
  </si>
  <si>
    <t>Top Words in Tweet in G4</t>
  </si>
  <si>
    <t>Top Words in Tweet in G5</t>
  </si>
  <si>
    <t>المهم</t>
  </si>
  <si>
    <t>و</t>
  </si>
  <si>
    <t>Top Words in Tweet in G6</t>
  </si>
  <si>
    <t>باشتان</t>
  </si>
  <si>
    <t>مين</t>
  </si>
  <si>
    <t>Top Words in Tweet in G7</t>
  </si>
  <si>
    <t>الصورة</t>
  </si>
  <si>
    <t>ضد</t>
  </si>
  <si>
    <t>Top Words in Tweet</t>
  </si>
  <si>
    <t>الحكي سوري على هو من قناة الحرة</t>
  </si>
  <si>
    <t>المهم ما و</t>
  </si>
  <si>
    <t>باشتان مين</t>
  </si>
  <si>
    <t>الصورة الحكي ضد</t>
  </si>
  <si>
    <t>Top Word Pairs in Tweet in Entire Graph</t>
  </si>
  <si>
    <t>سوري,على</t>
  </si>
  <si>
    <t>الحكي,سوري</t>
  </si>
  <si>
    <t>قناة,الحرة</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</si>
  <si>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</si>
  <si>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</si>
  <si>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</si>
  <si>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</si>
  <si>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</si>
  <si>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</si>
  <si>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</si>
  <si>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t>
  </si>
  <si>
    <t>الحكي,سوري  قناة,الحرة  سوري,على</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</si>
  <si>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</si>
  <si>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</si>
  <si>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</si>
  <si>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</si>
  <si>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</si>
  <si>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</si>
  <si>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</si>
  <si>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</si>
  <si>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</si>
  <si>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</si>
  <si>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</si>
  <si>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</si>
  <si>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</si>
  <si>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</si>
  <si>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</si>
  <si>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</si>
  <si>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</si>
  <si>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</si>
  <si>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</si>
  <si>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</si>
  <si>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</si>
  <si>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</si>
  <si>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</si>
  <si>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</si>
  <si>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</si>
  <si>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</si>
  <si>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t>
  </si>
  <si>
    <t>sammy_aw ameralmoghrabi4 muhammedalhamd ssea70</t>
  </si>
  <si>
    <t>sociosteiner farahalfetyani 3lalillo</t>
  </si>
  <si>
    <t>sldv61 mmoo9m lola5574409011</t>
  </si>
  <si>
    <t>hadialabdallah 26b169ff3ffa4bc</t>
  </si>
  <si>
    <t>kami2kira joe68095082</t>
  </si>
  <si>
    <t>sabri_ali_oglu sam_samoooiiiii</t>
  </si>
  <si>
    <t>syria_neet megd1982</t>
  </si>
  <si>
    <t>Top URLs in Tweet by Count</t>
  </si>
  <si>
    <t>Top URLs in Tweet by Salience</t>
  </si>
  <si>
    <t>Top Domains in Tweet by Count</t>
  </si>
  <si>
    <t>Top Domains in Tweet by Salience</t>
  </si>
  <si>
    <t>Top Hashtags in Tweet by Count</t>
  </si>
  <si>
    <t>Top Hashtags in Tweet by Salience</t>
  </si>
  <si>
    <t>Top Words in Tweet by Count</t>
  </si>
  <si>
    <t>الصورة ضد megd1982 من تصوير مواطن ٢_ هاد مش الإسلام</t>
  </si>
  <si>
    <t>هو أنه سوريا 'تغي رت' نصف الحقيقة النصف التاني 'نحو</t>
  </si>
  <si>
    <t>باشتان مين sabri_ali_oglu اول انت وتاني حطك محامي على السوريين</t>
  </si>
  <si>
    <t>lola5574409011 sldv61 ماقدرت كمل المقطع من جبت ظهري وتخيلتها نوره</t>
  </si>
  <si>
    <t>من حلقة لبرنامج talk syrian على alhurra قناة الحرة</t>
  </si>
  <si>
    <t>المهم ما و kami2kira انو تضلو بعاد جماعة امل عن</t>
  </si>
  <si>
    <t>farahalfetyani sociosteiner تسوكي وثانك يو ما انتبهت بس بضل غلط</t>
  </si>
  <si>
    <t>hadialabdallah بذمتك انت مصدق هادا حتى الحمار صار يعرف انو</t>
  </si>
  <si>
    <t>فقرة جديدة بعنوان كأنو مبارح ستبث في الثلاثاء القادم ضمن</t>
  </si>
  <si>
    <t>على اللي بقوله بس لازم تفهمين ان ولا كلمه قرف</t>
  </si>
  <si>
    <t>Top Words in Tweet by Salience</t>
  </si>
  <si>
    <t>Top Word Pairs in Tweet by Count</t>
  </si>
  <si>
    <t>megd1982,الصورة  الصورة,من  من,تصوير  تصوير,مواطن  مواطن,سوري  سوري,٢_  ٢_,هاد  هاد,الحكي  الحكي,مش  مش,ضد</t>
  </si>
  <si>
    <t>الحكي,أنه  أنه,سوريا  سوريا,'تغي  'تغي,رت'  رت',هو  هو,نصف  نصف,الحقيقة  الحقيقة,النصف  النصف,التاني  التاني,هو</t>
  </si>
  <si>
    <t>sabri_ali_oglu,اول  اول,باشتان  باشتان,انت  انت,مين  مين,وتاني  وتاني,باشتان  باشتان,مين  مين,حطك  حطك,محامي  محامي,على</t>
  </si>
  <si>
    <t>lola5574409011,sldv61  sldv61,ماقدرت  ماقدرت,كمل  كمل,المقطع  المقطع,من  من,الحكي  الحكي,جبت  جبت,ظهري  ظهري,وتخيلتها  وتخيلتها,نوره</t>
  </si>
  <si>
    <t>من,حلقة  حلقة,لبرنامج  لبرنامج,الحكي  الحكي,سوري  سوري,talk  talk,syrian  syrian,على  على,alhurra  alhurra,قناة  قناة,الحرة</t>
  </si>
  <si>
    <t>kami2kira,المهم  المهم,انو  انو,تضلو  تضلو,بعاد  بعاد,جماعة  جماعة,امل  امل,عن  عن,الوضع  الوضع,السوري  السوري,لأنو</t>
  </si>
  <si>
    <t>farahalfetyani,sociosteiner  sociosteiner,تسوكي  تسوكي,وثانك  وثانك,يو  يو,سوري  سوري,ما  ما,انتبهت  انتبهت,بس  بس,بضل  بضل,الحكي</t>
  </si>
  <si>
    <t>hadialabdallah,بذمتك  بذمتك,انت  انت,مصدق  مصدق,هادا  هادا,الحكي  الحكي,حتى  حتى,الحمار  الحمار,صار  صار,يعرف  يعرف,انو</t>
  </si>
  <si>
    <t>فقرة,جديدة  جديدة,بعنوان  بعنوان,كأنو  كأنو,مبارح  مبارح,ستبث  ستبث,في  في,الثلاثاء  الثلاثاء,القادم  القادم,ضمن  ضمن,برنامج</t>
  </si>
  <si>
    <t>سوري,على  على,الحكي  الحكي,اللي  اللي,بقوله  بقوله,بس  بس,لازم  لازم,تفهمين  تفهمين,ان  ان,ولا  ولا,كلمه</t>
  </si>
  <si>
    <t>Top Word Pairs in Tweet by Salience</t>
  </si>
  <si>
    <t>Word</t>
  </si>
  <si>
    <t>بس</t>
  </si>
  <si>
    <t>ولا</t>
  </si>
  <si>
    <t>انت</t>
  </si>
  <si>
    <t>انو</t>
  </si>
  <si>
    <t>عن</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</si>
  <si>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</si>
  <si>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</si>
  <si>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</si>
  <si>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</si>
  <si>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</si>
  <si>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</si>
  <si>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</si>
  <si>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</si>
  <si>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</si>
  <si>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</si>
  <si>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</si>
  <si>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</si>
  <si>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</si>
  <si>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</si>
  <si>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</si>
  <si>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</si>
  <si>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</si>
  <si>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</si>
  <si>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</si>
  <si>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</si>
  <si>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</si>
  <si>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</si>
  <si>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</si>
  <si>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</si>
  <si>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</si>
  <si>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</si>
  <si>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</si>
  <si>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</si>
  <si>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</si>
  <si>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</si>
  <si>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</si>
  <si>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</si>
  <si>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</si>
  <si>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</si>
  <si>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</si>
  <si>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</si>
  <si>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</si>
  <si>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</si>
  <si>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</si>
  <si>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</si>
  <si>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</si>
  <si>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</si>
  <si>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</si>
  <si>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</si>
  <si>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</si>
  <si>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</si>
  <si>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</si>
  <si>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</si>
  <si>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</si>
  <si>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</si>
  <si>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</si>
  <si>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الحكي سوري على هو من قناة الحرة</t>
  </si>
  <si>
    <t>G5: المهم ما و</t>
  </si>
  <si>
    <t>G6: باشتان مين</t>
  </si>
  <si>
    <t>G7: الصورة الحكي ضد</t>
  </si>
  <si>
    <t>Autofill Workbook Results</t>
  </si>
  <si>
    <t>Edge Weight▓1▓1▓0▓True▓Gray▓Red▓▓Edge Weight▓1▓1▓0▓3▓10▓False▓Edge Weight▓1▓1▓0▓35▓12▓False▓▓0▓0▓0▓True▓Black▓Black▓▓Followers▓10▓29737▓0▓162▓1000▓False▓▓0▓0▓0▓0▓0▓False▓▓0▓0▓0▓0▓0▓False▓▓0▓0▓0▓0▓0▓False</t>
  </si>
  <si>
    <t>GraphSource░GraphServerTwitterSearch▓GraphTerm░الحكي سوري▓ImportDescription░The graph represents a network of 18 Twitter users whose tweets in the requested range contained "الحكي سوري", or who were replied to or mentioned in those tweets.  The network was obtained from the NodeXL Graph Server on Sunday, 25 August 2019 at 03:53 UTC.
The requested start date was Sunday, 25 August 2019 at 00:01 UTC and the maximum number of days (going backward) was 14.
The maximum number of tweets collected was 5,000.
The tweets in the network were tweeted over the 11-day, 20-hour, 3-minute period from Sunday, 11 August 2019 at 13:25 UTC to Friday, 23 August 2019 at 09:28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</si>
</sst>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7487157"/>
        <c:axId val="1840094"/>
      </c:barChart>
      <c:catAx>
        <c:axId val="374871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40094"/>
        <c:crosses val="autoZero"/>
        <c:auto val="1"/>
        <c:lblOffset val="100"/>
        <c:noMultiLvlLbl val="0"/>
      </c:catAx>
      <c:valAx>
        <c:axId val="1840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87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الحكي سوري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8/11/2019 13:25</c:v>
                </c:pt>
                <c:pt idx="1">
                  <c:v>8/11/2019 19:06</c:v>
                </c:pt>
                <c:pt idx="2">
                  <c:v>8/13/2019 0:08</c:v>
                </c:pt>
                <c:pt idx="3">
                  <c:v>8/13/2019 4:34</c:v>
                </c:pt>
                <c:pt idx="4">
                  <c:v>8/14/2019 18:29</c:v>
                </c:pt>
                <c:pt idx="5">
                  <c:v>8/14/2019 18:45</c:v>
                </c:pt>
                <c:pt idx="6">
                  <c:v>8/15/2019 7:19</c:v>
                </c:pt>
                <c:pt idx="7">
                  <c:v>8/15/2019 7:33</c:v>
                </c:pt>
                <c:pt idx="8">
                  <c:v>8/21/2019 20:15</c:v>
                </c:pt>
                <c:pt idx="9">
                  <c:v>8/23/2019 9:28</c:v>
                </c:pt>
              </c:strCache>
            </c:strRef>
          </c:cat>
          <c:val>
            <c:numRef>
              <c:f>'Time Series'!$B$26:$B$36</c:f>
              <c:numCache>
                <c:formatCode>General</c:formatCode>
                <c:ptCount val="10"/>
                <c:pt idx="0">
                  <c:v>1</c:v>
                </c:pt>
                <c:pt idx="1">
                  <c:v>1</c:v>
                </c:pt>
                <c:pt idx="2">
                  <c:v>1</c:v>
                </c:pt>
                <c:pt idx="3">
                  <c:v>2</c:v>
                </c:pt>
                <c:pt idx="4">
                  <c:v>1</c:v>
                </c:pt>
                <c:pt idx="5">
                  <c:v>1</c:v>
                </c:pt>
                <c:pt idx="6">
                  <c:v>2</c:v>
                </c:pt>
                <c:pt idx="7">
                  <c:v>1</c:v>
                </c:pt>
                <c:pt idx="8">
                  <c:v>1</c:v>
                </c:pt>
                <c:pt idx="9">
                  <c:v>1</c:v>
                </c:pt>
              </c:numCache>
            </c:numRef>
          </c:val>
        </c:ser>
        <c:axId val="19530783"/>
        <c:axId val="41559320"/>
      </c:barChart>
      <c:catAx>
        <c:axId val="19530783"/>
        <c:scaling>
          <c:orientation val="minMax"/>
        </c:scaling>
        <c:axPos val="b"/>
        <c:delete val="0"/>
        <c:numFmt formatCode="General" sourceLinked="1"/>
        <c:majorTickMark val="out"/>
        <c:minorTickMark val="none"/>
        <c:tickLblPos val="nextTo"/>
        <c:crossAx val="41559320"/>
        <c:crosses val="autoZero"/>
        <c:auto val="1"/>
        <c:lblOffset val="100"/>
        <c:noMultiLvlLbl val="0"/>
      </c:catAx>
      <c:valAx>
        <c:axId val="41559320"/>
        <c:scaling>
          <c:orientation val="minMax"/>
        </c:scaling>
        <c:axPos val="l"/>
        <c:majorGridlines/>
        <c:delete val="0"/>
        <c:numFmt formatCode="General" sourceLinked="1"/>
        <c:majorTickMark val="out"/>
        <c:minorTickMark val="none"/>
        <c:tickLblPos val="nextTo"/>
        <c:crossAx val="195307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6560847"/>
        <c:axId val="14829896"/>
      </c:barChart>
      <c:catAx>
        <c:axId val="165608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829896"/>
        <c:crosses val="autoZero"/>
        <c:auto val="1"/>
        <c:lblOffset val="100"/>
        <c:noMultiLvlLbl val="0"/>
      </c:catAx>
      <c:valAx>
        <c:axId val="14829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60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6360201"/>
        <c:axId val="60370898"/>
      </c:barChart>
      <c:catAx>
        <c:axId val="663602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370898"/>
        <c:crosses val="autoZero"/>
        <c:auto val="1"/>
        <c:lblOffset val="100"/>
        <c:noMultiLvlLbl val="0"/>
      </c:catAx>
      <c:valAx>
        <c:axId val="60370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60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67171"/>
        <c:axId val="58204540"/>
      </c:barChart>
      <c:catAx>
        <c:axId val="64671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204540"/>
        <c:crosses val="autoZero"/>
        <c:auto val="1"/>
        <c:lblOffset val="100"/>
        <c:noMultiLvlLbl val="0"/>
      </c:catAx>
      <c:valAx>
        <c:axId val="582045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71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4078813"/>
        <c:axId val="16947270"/>
      </c:barChart>
      <c:catAx>
        <c:axId val="540788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947270"/>
        <c:crosses val="autoZero"/>
        <c:auto val="1"/>
        <c:lblOffset val="100"/>
        <c:noMultiLvlLbl val="0"/>
      </c:catAx>
      <c:valAx>
        <c:axId val="16947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788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8307703"/>
        <c:axId val="30551600"/>
      </c:barChart>
      <c:catAx>
        <c:axId val="183077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551600"/>
        <c:crosses val="autoZero"/>
        <c:auto val="1"/>
        <c:lblOffset val="100"/>
        <c:noMultiLvlLbl val="0"/>
      </c:catAx>
      <c:valAx>
        <c:axId val="30551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07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528945"/>
        <c:axId val="58760506"/>
      </c:barChart>
      <c:catAx>
        <c:axId val="65289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760506"/>
        <c:crosses val="autoZero"/>
        <c:auto val="1"/>
        <c:lblOffset val="100"/>
        <c:noMultiLvlLbl val="0"/>
      </c:catAx>
      <c:valAx>
        <c:axId val="58760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8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9082507"/>
        <c:axId val="61980516"/>
      </c:barChart>
      <c:catAx>
        <c:axId val="590825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980516"/>
        <c:crosses val="autoZero"/>
        <c:auto val="1"/>
        <c:lblOffset val="100"/>
        <c:noMultiLvlLbl val="0"/>
      </c:catAx>
      <c:valAx>
        <c:axId val="61980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82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0953733"/>
        <c:axId val="54365870"/>
      </c:barChart>
      <c:catAx>
        <c:axId val="20953733"/>
        <c:scaling>
          <c:orientation val="minMax"/>
        </c:scaling>
        <c:axPos val="b"/>
        <c:delete val="1"/>
        <c:majorTickMark val="out"/>
        <c:minorTickMark val="none"/>
        <c:tickLblPos val="none"/>
        <c:crossAx val="54365870"/>
        <c:crosses val="autoZero"/>
        <c:auto val="1"/>
        <c:lblOffset val="100"/>
        <c:noMultiLvlLbl val="0"/>
      </c:catAx>
      <c:valAx>
        <c:axId val="54365870"/>
        <c:scaling>
          <c:orientation val="minMax"/>
        </c:scaling>
        <c:axPos val="l"/>
        <c:delete val="1"/>
        <c:majorTickMark val="out"/>
        <c:minorTickMark val="none"/>
        <c:tickLblPos val="none"/>
        <c:crossAx val="209537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Smith" refreshedVersion="5">
  <cacheSource type="worksheet">
    <worksheetSource ref="A2:BL14"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0">
        <d v="2019-08-11T13:25:15.000"/>
        <d v="2019-08-11T19:06:49.000"/>
        <d v="2019-08-13T00:08:34.000"/>
        <d v="2019-08-13T04:34:59.000"/>
        <d v="2019-08-14T18:29:26.000"/>
        <d v="2019-08-14T18:45:24.000"/>
        <d v="2019-08-15T07:19:57.000"/>
        <d v="2019-08-15T07:33:36.000"/>
        <d v="2019-08-21T20:15:18.000"/>
        <d v="2019-08-23T09:28:36.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syria_neet"/>
    <s v="megd1982"/>
    <m/>
    <m/>
    <m/>
    <m/>
    <m/>
    <m/>
    <m/>
    <m/>
    <s v="No"/>
    <n v="3"/>
    <m/>
    <m/>
    <x v="0"/>
    <d v="2019-08-11T13:25:15.000"/>
    <s v="@megd1982 الصورة من تصوير مواطن سوري _x000a_٢_ هاد الحكي مش ضد الإسلام الحكي ضد وزارة الأوقاف والإسلام هنن أنتقدو الصورة… https://t.co/pzHKUIdbvU"/>
    <s v="https://twitter.com/i/web/status/1160542695728832512"/>
    <s v="twitter.com"/>
    <x v="0"/>
    <m/>
    <s v="http://pbs.twimg.com/profile_images/1147209705850310656/4jrjRuxu_normal.jpg"/>
    <x v="0"/>
    <s v="https://twitter.com/#!/syria_neet/status/1160542695728832512"/>
    <m/>
    <m/>
    <s v="1160542695728832512"/>
    <s v="1160332334845124610"/>
    <b v="0"/>
    <n v="0"/>
    <s v="1148599000406401028"/>
    <b v="0"/>
    <s v="ar"/>
    <m/>
    <s v=""/>
    <b v="0"/>
    <n v="0"/>
    <s v=""/>
    <s v="Twitter for Android"/>
    <b v="1"/>
    <s v="1160332334845124610"/>
    <s v="Tweet"/>
    <n v="0"/>
    <n v="0"/>
    <m/>
    <m/>
    <m/>
    <m/>
    <m/>
    <m/>
    <m/>
    <m/>
    <n v="1"/>
    <s v="7"/>
    <s v="7"/>
    <n v="0"/>
    <n v="0"/>
    <n v="0"/>
    <n v="0"/>
    <n v="0"/>
    <n v="0"/>
    <n v="20"/>
    <n v="100"/>
    <n v="20"/>
  </r>
  <r>
    <s v="sammy_aw"/>
    <s v="sammy_aw"/>
    <m/>
    <m/>
    <m/>
    <m/>
    <m/>
    <m/>
    <m/>
    <m/>
    <s v="No"/>
    <n v="4"/>
    <m/>
    <m/>
    <x v="1"/>
    <d v="2019-08-11T19:06:49.000"/>
    <s v="الحكي أنه سوريا 'تغيّرت' هو نصف الحقيقة. النصف التاني هو 'نحو الأسوأ بمئات المرّات'._x000a__x000a_بيكفي تشوف العالم بالمخيمات و… https://t.co/1kJhEcPN8b"/>
    <s v="https://twitter.com/i/web/status/1160628655598505984"/>
    <s v="twitter.com"/>
    <x v="0"/>
    <m/>
    <s v="http://pbs.twimg.com/profile_images/1159904630245122048/P3o7NkO9_normal.jpg"/>
    <x v="1"/>
    <s v="https://twitter.com/#!/sammy_aw/status/1160628655598505984"/>
    <m/>
    <m/>
    <s v="1160628655598505984"/>
    <m/>
    <b v="0"/>
    <n v="0"/>
    <s v=""/>
    <b v="0"/>
    <s v="ar"/>
    <m/>
    <s v=""/>
    <b v="0"/>
    <n v="0"/>
    <s v=""/>
    <s v="Twitter for Android"/>
    <b v="1"/>
    <s v="1160628655598505984"/>
    <s v="Tweet"/>
    <n v="0"/>
    <n v="0"/>
    <m/>
    <m/>
    <m/>
    <m/>
    <m/>
    <m/>
    <m/>
    <m/>
    <n v="1"/>
    <s v="1"/>
    <s v="1"/>
    <n v="0"/>
    <n v="0"/>
    <n v="0"/>
    <n v="0"/>
    <n v="0"/>
    <n v="0"/>
    <n v="21"/>
    <n v="100"/>
    <n v="21"/>
  </r>
  <r>
    <s v="sam_samoooiiiii"/>
    <s v="sabri_ali_oglu"/>
    <m/>
    <m/>
    <m/>
    <m/>
    <m/>
    <m/>
    <m/>
    <m/>
    <s v="No"/>
    <n v="5"/>
    <m/>
    <m/>
    <x v="0"/>
    <d v="2019-08-13T00:08:34.000"/>
    <s v="@Sabri_ali_oglu اول باشتان انت مين وتاني باشتان مين حطك محامي على السوريين وتالت باشتان واذا كنت سوري ومتجنس حل عن… https://t.co/8Qm4i3Q637"/>
    <s v="https://twitter.com/i/web/status/1161066981216460801"/>
    <s v="twitter.com"/>
    <x v="0"/>
    <m/>
    <s v="http://pbs.twimg.com/profile_images/1011205278199631872/gCXTRtJ9_normal.jpg"/>
    <x v="2"/>
    <s v="https://twitter.com/#!/sam_samoooiiiii/status/1161066981216460801"/>
    <m/>
    <m/>
    <s v="1161066981216460801"/>
    <s v="1160859083005681665"/>
    <b v="0"/>
    <n v="0"/>
    <s v="3306861329"/>
    <b v="0"/>
    <s v="ar"/>
    <m/>
    <s v=""/>
    <b v="0"/>
    <n v="0"/>
    <s v=""/>
    <s v="Twitter for Android"/>
    <b v="1"/>
    <s v="1160859083005681665"/>
    <s v="Tweet"/>
    <n v="0"/>
    <n v="0"/>
    <m/>
    <m/>
    <m/>
    <m/>
    <m/>
    <m/>
    <m/>
    <m/>
    <n v="1"/>
    <s v="6"/>
    <s v="6"/>
    <n v="0"/>
    <n v="0"/>
    <n v="0"/>
    <n v="0"/>
    <n v="0"/>
    <n v="0"/>
    <n v="20"/>
    <n v="100"/>
    <n v="20"/>
  </r>
  <r>
    <s v="mmoo9m"/>
    <s v="sldv61"/>
    <m/>
    <m/>
    <m/>
    <m/>
    <m/>
    <m/>
    <m/>
    <m/>
    <s v="No"/>
    <n v="6"/>
    <m/>
    <m/>
    <x v="2"/>
    <d v="2019-08-13T04:34:59.000"/>
    <s v="@Lola5574409011 @sldv61 ماقدرت كمل المقطع من الحكي جبت ظهري وتخيلتها نوره مع سوري"/>
    <m/>
    <m/>
    <x v="0"/>
    <m/>
    <s v="http://abs.twimg.com/sticky/default_profile_images/default_profile_normal.png"/>
    <x v="3"/>
    <s v="https://twitter.com/#!/mmoo9m/status/1161134027409108992"/>
    <m/>
    <m/>
    <s v="1161134027409108992"/>
    <s v="1159893131048996865"/>
    <b v="0"/>
    <n v="0"/>
    <s v="1158500524452454402"/>
    <b v="0"/>
    <s v="ar"/>
    <m/>
    <s v=""/>
    <b v="0"/>
    <n v="0"/>
    <s v=""/>
    <s v="Twitter for iPhone"/>
    <b v="0"/>
    <s v="1159893131048996865"/>
    <s v="Tweet"/>
    <n v="0"/>
    <n v="0"/>
    <m/>
    <m/>
    <m/>
    <m/>
    <m/>
    <m/>
    <m/>
    <m/>
    <n v="1"/>
    <s v="3"/>
    <s v="3"/>
    <m/>
    <m/>
    <m/>
    <m/>
    <m/>
    <m/>
    <m/>
    <m/>
    <m/>
  </r>
  <r>
    <s v="mmoo9m"/>
    <s v="lola5574409011"/>
    <m/>
    <m/>
    <m/>
    <m/>
    <m/>
    <m/>
    <m/>
    <m/>
    <s v="No"/>
    <n v="7"/>
    <m/>
    <m/>
    <x v="0"/>
    <d v="2019-08-13T04:34:59.000"/>
    <s v="@Lola5574409011 @sldv61 ماقدرت كمل المقطع من الحكي جبت ظهري وتخيلتها نوره مع سوري"/>
    <m/>
    <m/>
    <x v="0"/>
    <m/>
    <s v="http://abs.twimg.com/sticky/default_profile_images/default_profile_normal.png"/>
    <x v="3"/>
    <s v="https://twitter.com/#!/mmoo9m/status/1161134027409108992"/>
    <m/>
    <m/>
    <s v="1161134027409108992"/>
    <s v="1159893131048996865"/>
    <b v="0"/>
    <n v="0"/>
    <s v="1158500524452454402"/>
    <b v="0"/>
    <s v="ar"/>
    <m/>
    <s v=""/>
    <b v="0"/>
    <n v="0"/>
    <s v=""/>
    <s v="Twitter for iPhone"/>
    <b v="0"/>
    <s v="1159893131048996865"/>
    <s v="Tweet"/>
    <n v="0"/>
    <n v="0"/>
    <m/>
    <m/>
    <m/>
    <m/>
    <m/>
    <m/>
    <m/>
    <m/>
    <n v="1"/>
    <s v="3"/>
    <s v="3"/>
    <n v="0"/>
    <n v="0"/>
    <n v="0"/>
    <n v="0"/>
    <n v="0"/>
    <n v="0"/>
    <n v="13"/>
    <n v="100"/>
    <n v="13"/>
  </r>
  <r>
    <s v="muhammedalhamd"/>
    <s v="muhammedalhamd"/>
    <m/>
    <m/>
    <m/>
    <m/>
    <m/>
    <m/>
    <m/>
    <m/>
    <s v="No"/>
    <n v="8"/>
    <m/>
    <m/>
    <x v="1"/>
    <d v="2019-08-14T18:29:26.000"/>
    <s v="من حلقة لبرنامج الحكي سوري - The talk is Syrian على Alhurra قناة الحرة https://t.co/D2CtLXbxdo"/>
    <s v="https://www.facebook.com/100010809189560/posts/900063167030648/"/>
    <s v="facebook.com"/>
    <x v="0"/>
    <m/>
    <s v="http://pbs.twimg.com/profile_images/856664119658897408/7w29_NxF_normal.jpg"/>
    <x v="4"/>
    <s v="https://twitter.com/#!/muhammedalhamd/status/1161706410826174464"/>
    <m/>
    <m/>
    <s v="1161706410826174464"/>
    <m/>
    <b v="0"/>
    <n v="0"/>
    <s v=""/>
    <b v="0"/>
    <s v="ar"/>
    <m/>
    <s v=""/>
    <b v="0"/>
    <n v="0"/>
    <s v=""/>
    <s v="Facebook"/>
    <b v="0"/>
    <s v="1161706410826174464"/>
    <s v="Tweet"/>
    <n v="0"/>
    <n v="0"/>
    <m/>
    <m/>
    <m/>
    <m/>
    <m/>
    <m/>
    <m/>
    <m/>
    <n v="1"/>
    <s v="1"/>
    <s v="1"/>
    <n v="0"/>
    <n v="0"/>
    <n v="0"/>
    <n v="0"/>
    <n v="0"/>
    <n v="0"/>
    <n v="13"/>
    <n v="100"/>
    <n v="13"/>
  </r>
  <r>
    <s v="joe68095082"/>
    <s v="kami2kira"/>
    <m/>
    <m/>
    <m/>
    <m/>
    <m/>
    <m/>
    <m/>
    <m/>
    <s v="No"/>
    <n v="9"/>
    <m/>
    <m/>
    <x v="0"/>
    <d v="2019-08-14T18:45:24.000"/>
    <s v="@Kami2kira المهم انو تضلو بعاد (جماعة امل) عن الوضع السوري لأنو بالاساس ما خصكن فيه و موقفكن كان ما بيشرف و المهم ع… https://t.co/a22WSGuULN"/>
    <s v="https://twitter.com/i/web/status/1161710430399729664"/>
    <s v="twitter.com"/>
    <x v="0"/>
    <m/>
    <s v="http://pbs.twimg.com/profile_images/1138118061368729600/9e6oEZx6_normal.jpg"/>
    <x v="5"/>
    <s v="https://twitter.com/#!/joe68095082/status/1161710430399729664"/>
    <m/>
    <m/>
    <s v="1161710430399729664"/>
    <s v="1161682309441040385"/>
    <b v="0"/>
    <n v="0"/>
    <s v="1411031486"/>
    <b v="0"/>
    <s v="ar"/>
    <m/>
    <s v=""/>
    <b v="0"/>
    <n v="0"/>
    <s v=""/>
    <s v="Twitter for iPhone"/>
    <b v="1"/>
    <s v="1161682309441040385"/>
    <s v="Tweet"/>
    <n v="0"/>
    <n v="0"/>
    <m/>
    <m/>
    <m/>
    <m/>
    <m/>
    <m/>
    <m/>
    <m/>
    <n v="1"/>
    <s v="5"/>
    <s v="5"/>
    <n v="0"/>
    <n v="0"/>
    <n v="0"/>
    <n v="0"/>
    <n v="0"/>
    <n v="0"/>
    <n v="23"/>
    <n v="100"/>
    <n v="23"/>
  </r>
  <r>
    <s v="3lalillo"/>
    <s v="sociosteiner"/>
    <m/>
    <m/>
    <m/>
    <m/>
    <m/>
    <m/>
    <m/>
    <m/>
    <s v="No"/>
    <n v="10"/>
    <m/>
    <m/>
    <x v="2"/>
    <d v="2019-08-15T07:19:57.000"/>
    <s v="@farahalfetyani @SocioSteiner تسوكي وثانك يو_x000a_ سوري ما انتبهت، بس بضل الحكي غلط"/>
    <m/>
    <m/>
    <x v="0"/>
    <m/>
    <s v="http://pbs.twimg.com/profile_images/1160568440895225856/PjNmYIC3_normal.jpg"/>
    <x v="6"/>
    <s v="https://twitter.com/#!/3lalillo/status/1161900318541717504"/>
    <m/>
    <m/>
    <s v="1161900318541717504"/>
    <s v="1161900071375560705"/>
    <b v="0"/>
    <n v="0"/>
    <s v="1018436009829326850"/>
    <b v="0"/>
    <s v="ar"/>
    <m/>
    <s v=""/>
    <b v="0"/>
    <n v="0"/>
    <s v=""/>
    <s v="Twitter for Android"/>
    <b v="0"/>
    <s v="1161900071375560705"/>
    <s v="Tweet"/>
    <n v="0"/>
    <n v="0"/>
    <m/>
    <m/>
    <m/>
    <m/>
    <m/>
    <m/>
    <m/>
    <m/>
    <n v="1"/>
    <s v="2"/>
    <s v="2"/>
    <m/>
    <m/>
    <m/>
    <m/>
    <m/>
    <m/>
    <m/>
    <m/>
    <m/>
  </r>
  <r>
    <s v="3lalillo"/>
    <s v="farahalfetyani"/>
    <m/>
    <m/>
    <m/>
    <m/>
    <m/>
    <m/>
    <m/>
    <m/>
    <s v="No"/>
    <n v="11"/>
    <m/>
    <m/>
    <x v="0"/>
    <d v="2019-08-15T07:19:57.000"/>
    <s v="@farahalfetyani @SocioSteiner تسوكي وثانك يو_x000a_ سوري ما انتبهت، بس بضل الحكي غلط"/>
    <m/>
    <m/>
    <x v="0"/>
    <m/>
    <s v="http://pbs.twimg.com/profile_images/1160568440895225856/PjNmYIC3_normal.jpg"/>
    <x v="6"/>
    <s v="https://twitter.com/#!/3lalillo/status/1161900318541717504"/>
    <m/>
    <m/>
    <s v="1161900318541717504"/>
    <s v="1161900071375560705"/>
    <b v="0"/>
    <n v="0"/>
    <s v="1018436009829326850"/>
    <b v="0"/>
    <s v="ar"/>
    <m/>
    <s v=""/>
    <b v="0"/>
    <n v="0"/>
    <s v=""/>
    <s v="Twitter for Android"/>
    <b v="0"/>
    <s v="1161900071375560705"/>
    <s v="Tweet"/>
    <n v="0"/>
    <n v="0"/>
    <m/>
    <m/>
    <m/>
    <m/>
    <m/>
    <m/>
    <m/>
    <m/>
    <n v="1"/>
    <s v="2"/>
    <s v="2"/>
    <n v="0"/>
    <n v="0"/>
    <n v="0"/>
    <n v="0"/>
    <n v="0"/>
    <n v="0"/>
    <n v="12"/>
    <n v="100"/>
    <n v="12"/>
  </r>
  <r>
    <s v="26b169ff3ffa4bc"/>
    <s v="hadialabdallah"/>
    <m/>
    <m/>
    <m/>
    <m/>
    <m/>
    <m/>
    <m/>
    <m/>
    <s v="No"/>
    <n v="12"/>
    <m/>
    <m/>
    <x v="0"/>
    <d v="2019-08-15T07:33:36.000"/>
    <s v="@HadiAlabdallah بذمتك انت مصدق هادا الحكي ... حتى الحمار صار يعرف انو تركيا لم ولن تكن تهتم بأي سوري ولا بالثورة  ا… https://t.co/nbpHOx9USy"/>
    <s v="https://twitter.com/i/web/status/1161903751076225025"/>
    <s v="twitter.com"/>
    <x v="0"/>
    <m/>
    <s v="http://pbs.twimg.com/profile_images/562010995925983233/6mczWehq_normal.png"/>
    <x v="7"/>
    <s v="https://twitter.com/#!/26b169ff3ffa4bc/status/1161903751076225025"/>
    <m/>
    <m/>
    <s v="1161903751076225025"/>
    <s v="1161713944895115266"/>
    <b v="0"/>
    <n v="0"/>
    <s v="906771091"/>
    <b v="0"/>
    <s v="ar"/>
    <m/>
    <s v=""/>
    <b v="0"/>
    <n v="0"/>
    <s v=""/>
    <s v="Twitter for Android"/>
    <b v="1"/>
    <s v="1161713944895115266"/>
    <s v="Tweet"/>
    <n v="0"/>
    <n v="0"/>
    <m/>
    <m/>
    <m/>
    <m/>
    <m/>
    <m/>
    <m/>
    <m/>
    <n v="1"/>
    <s v="4"/>
    <s v="4"/>
    <n v="0"/>
    <n v="0"/>
    <n v="0"/>
    <n v="0"/>
    <n v="0"/>
    <n v="0"/>
    <n v="21"/>
    <n v="100"/>
    <n v="21"/>
  </r>
  <r>
    <s v="ameralmoghrabi4"/>
    <s v="ameralmoghrabi4"/>
    <m/>
    <m/>
    <m/>
    <m/>
    <m/>
    <m/>
    <m/>
    <m/>
    <s v="No"/>
    <n v="13"/>
    <m/>
    <m/>
    <x v="1"/>
    <d v="2019-08-21T20:15:18.000"/>
    <s v="فقرة جديدة بعنوان &quot;كأنو مبارح&quot; ستبث في الثلاثاء القادم ضمن برنامج الحكي سوري على قناة الحرة _x000a_كل التوفيق… https://t.co/YBs1Gk9cHD"/>
    <s v="https://twitter.com/i/web/status/1164269769987694594"/>
    <s v="twitter.com"/>
    <x v="0"/>
    <m/>
    <s v="http://pbs.twimg.com/profile_images/1150907202447826944/roNdLdLI_normal.jpg"/>
    <x v="8"/>
    <s v="https://twitter.com/#!/ameralmoghrabi4/status/1164269769987694594"/>
    <m/>
    <m/>
    <s v="1164269769987694594"/>
    <m/>
    <b v="0"/>
    <n v="0"/>
    <s v=""/>
    <b v="1"/>
    <s v="ar"/>
    <m/>
    <s v="1164267162623717383"/>
    <b v="0"/>
    <n v="0"/>
    <s v=""/>
    <s v="Twitter for Android"/>
    <b v="1"/>
    <s v="1164269769987694594"/>
    <s v="Tweet"/>
    <n v="0"/>
    <n v="0"/>
    <m/>
    <m/>
    <m/>
    <m/>
    <m/>
    <m/>
    <m/>
    <m/>
    <n v="1"/>
    <s v="1"/>
    <s v="1"/>
    <n v="0"/>
    <n v="0"/>
    <n v="0"/>
    <n v="0"/>
    <n v="0"/>
    <n v="0"/>
    <n v="18"/>
    <n v="100"/>
    <n v="18"/>
  </r>
  <r>
    <s v="ssea70"/>
    <s v="ssea70"/>
    <m/>
    <m/>
    <m/>
    <m/>
    <m/>
    <m/>
    <m/>
    <m/>
    <s v="No"/>
    <n v="14"/>
    <m/>
    <m/>
    <x v="1"/>
    <d v="2019-08-23T09:28:36.000"/>
    <s v="سوري على الحكي اللي بقوله بس لازم تفهمين ان ولا كلمه قرف وخبث توصفك تخيلي يعني اسكر حسابي القديم من قرفك انتي وصاحب… https://t.co/KPZPhoNM48"/>
    <s v="https://twitter.com/i/web/status/1164831796652982274"/>
    <s v="twitter.com"/>
    <x v="0"/>
    <m/>
    <s v="http://pbs.twimg.com/profile_images/1161898659623198721/WwjQW8Ms_normal.jpg"/>
    <x v="9"/>
    <s v="https://twitter.com/#!/ssea70/status/1164831796652982274"/>
    <m/>
    <m/>
    <s v="1164831796652982274"/>
    <m/>
    <b v="0"/>
    <n v="0"/>
    <s v=""/>
    <b v="0"/>
    <s v="ar"/>
    <m/>
    <s v=""/>
    <b v="0"/>
    <n v="0"/>
    <s v=""/>
    <s v="Twitter for iPhone"/>
    <b v="1"/>
    <s v="1164831796652982274"/>
    <s v="Tweet"/>
    <n v="0"/>
    <n v="0"/>
    <m/>
    <m/>
    <m/>
    <m/>
    <m/>
    <m/>
    <m/>
    <m/>
    <n v="1"/>
    <s v="1"/>
    <s v="1"/>
    <n v="0"/>
    <n v="0"/>
    <n v="0"/>
    <n v="0"/>
    <n v="0"/>
    <n v="0"/>
    <n v="23"/>
    <n v="100"/>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1"/>
        <item x="2"/>
        <item x="3"/>
        <item x="4"/>
        <item x="5"/>
        <item x="6"/>
        <item x="7"/>
        <item x="8"/>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4" totalsRowShown="0" headerRowDxfId="448" dataDxfId="447">
  <autoFilter ref="A2:BL14"/>
  <tableColumns count="64">
    <tableColumn id="1" name="Vertex 1" dataDxfId="446"/>
    <tableColumn id="2" name="Vertex 2" dataDxfId="445"/>
    <tableColumn id="3" name="Color" dataDxfId="444"/>
    <tableColumn id="4" name="Width" dataDxfId="443"/>
    <tableColumn id="11" name="Style" dataDxfId="442"/>
    <tableColumn id="5" name="Opacity" dataDxfId="441"/>
    <tableColumn id="6" name="Visibility" dataDxfId="440"/>
    <tableColumn id="10" name="Label" dataDxfId="439"/>
    <tableColumn id="12" name="Label Text Color" dataDxfId="438"/>
    <tableColumn id="13" name="Label Font Size" dataDxfId="437"/>
    <tableColumn id="14" name="Reciprocated?" dataDxfId="304"/>
    <tableColumn id="7" name="ID" dataDxfId="436"/>
    <tableColumn id="9" name="Dynamic Filter" dataDxfId="435"/>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Twitter Page for Tweet" dataDxfId="424"/>
    <tableColumn id="25" name="Latitude" dataDxfId="423"/>
    <tableColumn id="26" name="Longitude" dataDxfId="422"/>
    <tableColumn id="27" name="Imported ID" dataDxfId="421"/>
    <tableColumn id="28" name="In-Reply-To Tweet ID" dataDxfId="420"/>
    <tableColumn id="29" name="Favorited" dataDxfId="419"/>
    <tableColumn id="30" name="Favorite Count" dataDxfId="418"/>
    <tableColumn id="31" name="In-Reply-To User ID" dataDxfId="417"/>
    <tableColumn id="32" name="Is Quote Status" dataDxfId="416"/>
    <tableColumn id="33" name="Language" dataDxfId="415"/>
    <tableColumn id="34" name="Possibly Sensitive" dataDxfId="414"/>
    <tableColumn id="35" name="Quoted Status ID" dataDxfId="413"/>
    <tableColumn id="36" name="Retweeted" dataDxfId="412"/>
    <tableColumn id="37" name="Retweet Count" dataDxfId="411"/>
    <tableColumn id="38" name="Retweet ID" dataDxfId="410"/>
    <tableColumn id="39" name="Source" dataDxfId="409"/>
    <tableColumn id="40" name="Truncated" dataDxfId="408"/>
    <tableColumn id="41" name="Unified Twitter ID" dataDxfId="407"/>
    <tableColumn id="42" name="Imported Tweet Type" dataDxfId="406"/>
    <tableColumn id="43" name="Added By Extended Analysis" dataDxfId="405"/>
    <tableColumn id="44" name="Corrected By Extended Analysis" dataDxfId="404"/>
    <tableColumn id="45" name="Place Bounding Box" dataDxfId="403"/>
    <tableColumn id="46" name="Place Country" dataDxfId="402"/>
    <tableColumn id="47" name="Place Country Code" dataDxfId="401"/>
    <tableColumn id="48" name="Place Full Name" dataDxfId="400"/>
    <tableColumn id="49" name="Place ID" dataDxfId="399"/>
    <tableColumn id="50" name="Place Name" dataDxfId="398"/>
    <tableColumn id="51" name="Place Type" dataDxfId="397"/>
    <tableColumn id="52" name="Place URL" dataDxfId="396"/>
    <tableColumn id="53" name="Edge Weight"/>
    <tableColumn id="54" name="Vertex 1 Group" dataDxfId="31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P9" totalsRowShown="0" headerRowDxfId="303" dataDxfId="302">
  <autoFilter ref="A1:P9"/>
  <tableColumns count="16">
    <tableColumn id="1" name="Top URLs in Tweet in Entire Graph" dataDxfId="301"/>
    <tableColumn id="2" name="Entire Graph Count" dataDxfId="300"/>
    <tableColumn id="3" name="Top URLs in Tweet in G1" dataDxfId="299"/>
    <tableColumn id="4" name="G1 Count" dataDxfId="298"/>
    <tableColumn id="5" name="Top URLs in Tweet in G2" dataDxfId="297"/>
    <tableColumn id="6" name="G2 Count" dataDxfId="296"/>
    <tableColumn id="7" name="Top URLs in Tweet in G3" dataDxfId="295"/>
    <tableColumn id="8" name="G3 Count" dataDxfId="294"/>
    <tableColumn id="9" name="Top URLs in Tweet in G4" dataDxfId="293"/>
    <tableColumn id="10" name="G4 Count" dataDxfId="292"/>
    <tableColumn id="11" name="Top URLs in Tweet in G5" dataDxfId="291"/>
    <tableColumn id="12" name="G5 Count" dataDxfId="290"/>
    <tableColumn id="13" name="Top URLs in Tweet in G6" dataDxfId="289"/>
    <tableColumn id="14" name="G6 Count" dataDxfId="288"/>
    <tableColumn id="15" name="Top URLs in Tweet in G7" dataDxfId="287"/>
    <tableColumn id="16" name="G7 Count" dataDxfId="28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2:P14" totalsRowShown="0" headerRowDxfId="284" dataDxfId="283">
  <autoFilter ref="A12:P14"/>
  <tableColumns count="16">
    <tableColumn id="1" name="Top Domains in Tweet in Entire Graph" dataDxfId="282"/>
    <tableColumn id="2" name="Entire Graph Count" dataDxfId="281"/>
    <tableColumn id="3" name="Top Domains in Tweet in G1" dataDxfId="280"/>
    <tableColumn id="4" name="G1 Count" dataDxfId="279"/>
    <tableColumn id="5" name="Top Domains in Tweet in G2" dataDxfId="278"/>
    <tableColumn id="6" name="G2 Count" dataDxfId="277"/>
    <tableColumn id="7" name="Top Domains in Tweet in G3" dataDxfId="276"/>
    <tableColumn id="8" name="G3 Count" dataDxfId="275"/>
    <tableColumn id="9" name="Top Domains in Tweet in G4" dataDxfId="274"/>
    <tableColumn id="10" name="G4 Count" dataDxfId="273"/>
    <tableColumn id="11" name="Top Domains in Tweet in G5" dataDxfId="272"/>
    <tableColumn id="12" name="G5 Count" dataDxfId="271"/>
    <tableColumn id="13" name="Top Domains in Tweet in G6" dataDxfId="270"/>
    <tableColumn id="14" name="G6 Count" dataDxfId="269"/>
    <tableColumn id="15" name="Top Domains in Tweet in G7" dataDxfId="268"/>
    <tableColumn id="16" name="G7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7:P18" totalsRowShown="0" headerRowDxfId="265" dataDxfId="264">
  <autoFilter ref="A17:P18"/>
  <tableColumns count="16">
    <tableColumn id="1" name="Top Hashtags in Tweet in Entire Graph" dataDxfId="263"/>
    <tableColumn id="2" name="Entire Graph Count" dataDxfId="262"/>
    <tableColumn id="3" name="Top Hashtags in Tweet in G1" dataDxfId="261"/>
    <tableColumn id="4" name="G1 Count" dataDxfId="260"/>
    <tableColumn id="5" name="Top Hashtags in Tweet in G2" dataDxfId="259"/>
    <tableColumn id="6" name="G2 Count" dataDxfId="258"/>
    <tableColumn id="7" name="Top Hashtags in Tweet in G3" dataDxfId="257"/>
    <tableColumn id="8" name="G3 Count" dataDxfId="256"/>
    <tableColumn id="9" name="Top Hashtags in Tweet in G4" dataDxfId="255"/>
    <tableColumn id="10" name="G4 Count" dataDxfId="254"/>
    <tableColumn id="11" name="Top Hashtags in Tweet in G5" dataDxfId="253"/>
    <tableColumn id="12" name="G5 Count" dataDxfId="252"/>
    <tableColumn id="13" name="Top Hashtags in Tweet in G6" dataDxfId="251"/>
    <tableColumn id="14" name="G6 Count" dataDxfId="250"/>
    <tableColumn id="15" name="Top Hashtags in Tweet in G7" dataDxfId="249"/>
    <tableColumn id="16" name="G7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0:P30" totalsRowShown="0" headerRowDxfId="246" dataDxfId="245">
  <autoFilter ref="A20:P30"/>
  <tableColumns count="16">
    <tableColumn id="1" name="Top Words in Tweet in Entire Graph" dataDxfId="244"/>
    <tableColumn id="2" name="Entire Graph Count" dataDxfId="243"/>
    <tableColumn id="3" name="Top Words in Tweet in G1" dataDxfId="242"/>
    <tableColumn id="4" name="G1 Count" dataDxfId="241"/>
    <tableColumn id="5" name="Top Words in Tweet in G2" dataDxfId="240"/>
    <tableColumn id="6" name="G2 Count" dataDxfId="239"/>
    <tableColumn id="7" name="Top Words in Tweet in G3" dataDxfId="238"/>
    <tableColumn id="8" name="G3 Count" dataDxfId="237"/>
    <tableColumn id="9" name="Top Words in Tweet in G4" dataDxfId="236"/>
    <tableColumn id="10" name="G4 Count" dataDxfId="235"/>
    <tableColumn id="11" name="Top Words in Tweet in G5" dataDxfId="234"/>
    <tableColumn id="12" name="G5 Count" dataDxfId="233"/>
    <tableColumn id="13" name="Top Words in Tweet in G6" dataDxfId="232"/>
    <tableColumn id="14" name="G6 Count" dataDxfId="231"/>
    <tableColumn id="15" name="Top Words in Tweet in G7" dataDxfId="230"/>
    <tableColumn id="16" name="G7 Count" dataDxfId="22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3:P36" totalsRowShown="0" headerRowDxfId="227" dataDxfId="226">
  <autoFilter ref="A33:P36"/>
  <tableColumns count="16">
    <tableColumn id="1" name="Top Word Pairs in Tweet in Entire Graph" dataDxfId="225"/>
    <tableColumn id="2" name="Entire Graph Count" dataDxfId="224"/>
    <tableColumn id="3" name="Top Word Pairs in Tweet in G1" dataDxfId="223"/>
    <tableColumn id="4" name="G1 Count" dataDxfId="222"/>
    <tableColumn id="5" name="Top Word Pairs in Tweet in G2" dataDxfId="221"/>
    <tableColumn id="6" name="G2 Count" dataDxfId="220"/>
    <tableColumn id="7" name="Top Word Pairs in Tweet in G3" dataDxfId="219"/>
    <tableColumn id="8" name="G3 Count" dataDxfId="218"/>
    <tableColumn id="9" name="Top Word Pairs in Tweet in G4" dataDxfId="217"/>
    <tableColumn id="10" name="G4 Count" dataDxfId="216"/>
    <tableColumn id="11" name="Top Word Pairs in Tweet in G5" dataDxfId="215"/>
    <tableColumn id="12" name="G5 Count" dataDxfId="214"/>
    <tableColumn id="13" name="Top Word Pairs in Tweet in G6" dataDxfId="213"/>
    <tableColumn id="14" name="G6 Count" dataDxfId="212"/>
    <tableColumn id="15" name="Top Word Pairs in Tweet in G7" dataDxfId="211"/>
    <tableColumn id="16" name="G7 Count" dataDxfId="21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39:P45" totalsRowShown="0" headerRowDxfId="208" dataDxfId="207">
  <autoFilter ref="A39:P45"/>
  <tableColumns count="16">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78"/>
    <tableColumn id="15" name="Top Replied-To in G7" dataDxfId="177"/>
    <tableColumn id="16" name="G7 Count" dataDxfId="17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8:P50" totalsRowShown="0" headerRowDxfId="205" dataDxfId="204">
  <autoFilter ref="A48:P50"/>
  <tableColumns count="16">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80"/>
    <tableColumn id="13" name="Top Mentioned in G6" dataDxfId="179"/>
    <tableColumn id="14" name="G6 Count" dataDxfId="175"/>
    <tableColumn id="15" name="Top Mentioned in G7" dataDxfId="174"/>
    <tableColumn id="16" name="G7 Count" dataDxfId="17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3:P63" totalsRowShown="0" headerRowDxfId="170" dataDxfId="169">
  <autoFilter ref="A53:P63"/>
  <tableColumns count="16">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 id="11" name="Top Tweeters in G5" dataDxfId="158"/>
    <tableColumn id="12" name="G5 Count" dataDxfId="157"/>
    <tableColumn id="13" name="Top Tweeters in G6" dataDxfId="156"/>
    <tableColumn id="14" name="G6 Count" dataDxfId="155"/>
    <tableColumn id="15" name="Top Tweeters in G7" dataDxfId="154"/>
    <tableColumn id="16" name="G7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40" totalsRowShown="0" headerRowDxfId="141" dataDxfId="140">
  <autoFilter ref="A1:G4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 totalsRowShown="0" headerRowDxfId="395" dataDxfId="394">
  <autoFilter ref="A2:BS20"/>
  <tableColumns count="71">
    <tableColumn id="1" name="Vertex" dataDxfId="393"/>
    <tableColumn id="2" name="Color" dataDxfId="392"/>
    <tableColumn id="5" name="Shape" dataDxfId="391"/>
    <tableColumn id="6" name="Size" dataDxfId="390"/>
    <tableColumn id="4" name="Opacity" dataDxfId="389"/>
    <tableColumn id="7" name="Image File" dataDxfId="388"/>
    <tableColumn id="3" name="Visibility" dataDxfId="387"/>
    <tableColumn id="10" name="Label" dataDxfId="386"/>
    <tableColumn id="16" name="Label Fill Color" dataDxfId="385"/>
    <tableColumn id="9" name="Label Position" dataDxfId="384"/>
    <tableColumn id="8" name="Tooltip" dataDxfId="383"/>
    <tableColumn id="18" name="Layout Order" dataDxfId="382"/>
    <tableColumn id="13" name="X" dataDxfId="381"/>
    <tableColumn id="14" name="Y" dataDxfId="380"/>
    <tableColumn id="12" name="Locked?" dataDxfId="379"/>
    <tableColumn id="19" name="Polar R" dataDxfId="378"/>
    <tableColumn id="20" name="Polar Angle" dataDxfId="37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76"/>
    <tableColumn id="28" name="Dynamic Filter" dataDxfId="375"/>
    <tableColumn id="17" name="Add Your Own Columns Here" dataDxfId="374"/>
    <tableColumn id="30" name="Name" dataDxfId="373"/>
    <tableColumn id="31" name="Followed" dataDxfId="372"/>
    <tableColumn id="32" name="Followers" dataDxfId="371"/>
    <tableColumn id="33" name="Tweets" dataDxfId="370"/>
    <tableColumn id="34" name="Favorites" dataDxfId="369"/>
    <tableColumn id="35" name="Time Zone UTC Offset (Seconds)" dataDxfId="368"/>
    <tableColumn id="36" name="Description" dataDxfId="367"/>
    <tableColumn id="37" name="Location" dataDxfId="366"/>
    <tableColumn id="38" name="Web" dataDxfId="365"/>
    <tableColumn id="39" name="Time Zone" dataDxfId="364"/>
    <tableColumn id="40" name="Joined Twitter Date (UTC)" dataDxfId="363"/>
    <tableColumn id="41" name="Profile Banner Url" dataDxfId="362"/>
    <tableColumn id="42" name="Default Profile" dataDxfId="361"/>
    <tableColumn id="43" name="Default Profile Image" dataDxfId="360"/>
    <tableColumn id="44" name="Geo Enabled" dataDxfId="359"/>
    <tableColumn id="45" name="Language" dataDxfId="358"/>
    <tableColumn id="46" name="Listed Count" dataDxfId="357"/>
    <tableColumn id="47" name="Profile Background Image Url" dataDxfId="356"/>
    <tableColumn id="48" name="Verified" dataDxfId="355"/>
    <tableColumn id="49" name="Custom Menu Item Text" dataDxfId="354"/>
    <tableColumn id="50" name="Custom Menu Item Action" dataDxfId="353"/>
    <tableColumn id="51" name="Tweeted Search Term?" dataDxfId="32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 totalsRowShown="0" headerRowDxfId="132" dataDxfId="131">
  <autoFilter ref="A1:L7"/>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9" totalsRowShown="0" headerRowDxfId="88" dataDxfId="87">
  <autoFilter ref="A2:C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4" totalsRowShown="0" headerRowDxfId="64" dataDxfId="63">
  <autoFilter ref="A2:BL1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52">
  <autoFilter ref="A2:AO9"/>
  <tableColumns count="41">
    <tableColumn id="1" name="Group" dataDxfId="327"/>
    <tableColumn id="2" name="Vertex Color" dataDxfId="326"/>
    <tableColumn id="3" name="Vertex Shape" dataDxfId="324"/>
    <tableColumn id="22" name="Visibility" dataDxfId="325"/>
    <tableColumn id="4" name="Collapsed?"/>
    <tableColumn id="18" name="Label" dataDxfId="351"/>
    <tableColumn id="20" name="Collapsed X"/>
    <tableColumn id="21" name="Collapsed Y"/>
    <tableColumn id="6" name="ID" dataDxfId="350"/>
    <tableColumn id="19" name="Collapsed Properties" dataDxfId="318"/>
    <tableColumn id="5" name="Vertices" dataDxfId="317"/>
    <tableColumn id="7" name="Unique Edges" dataDxfId="316"/>
    <tableColumn id="8" name="Edges With Duplicates" dataDxfId="315"/>
    <tableColumn id="9" name="Total Edges" dataDxfId="314"/>
    <tableColumn id="10" name="Self-Loops" dataDxfId="313"/>
    <tableColumn id="24" name="Reciprocated Vertex Pair Ratio" dataDxfId="312"/>
    <tableColumn id="25" name="Reciprocated Edge Ratio" dataDxfId="311"/>
    <tableColumn id="11" name="Connected Components" dataDxfId="310"/>
    <tableColumn id="12" name="Single-Vertex Connected Components" dataDxfId="309"/>
    <tableColumn id="13" name="Maximum Vertices in a Connected Component" dataDxfId="308"/>
    <tableColumn id="14" name="Maximum Edges in a Connected Component" dataDxfId="307"/>
    <tableColumn id="15" name="Maximum Geodesic Distance (Diameter)" dataDxfId="306"/>
    <tableColumn id="16" name="Average Geodesic Distance" dataDxfId="305"/>
    <tableColumn id="17" name="Graph Density" dataDxfId="285"/>
    <tableColumn id="23" name="Top URLs in Tweet" dataDxfId="266"/>
    <tableColumn id="26" name="Top Domains in Tweet" dataDxfId="247"/>
    <tableColumn id="27" name="Top Hashtags in Tweet" dataDxfId="228"/>
    <tableColumn id="28" name="Top Words in Tweet" dataDxfId="209"/>
    <tableColumn id="29" name="Top Word Pairs in Tweet" dataDxfId="172"/>
    <tableColumn id="30" name="Top Replied-To in Tweet" dataDxfId="17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49" dataDxfId="348">
  <autoFilter ref="A1:C19"/>
  <tableColumns count="3">
    <tableColumn id="1" name="Group" dataDxfId="323"/>
    <tableColumn id="2" name="Vertex" dataDxfId="322"/>
    <tableColumn id="3" name="Vertex ID" dataDxfId="3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7"/>
    <tableColumn id="2" name="Degree Frequency" dataDxfId="346">
      <calculatedColumnFormula>COUNTIF(Vertices[Degree], "&gt;= " &amp; D2) - COUNTIF(Vertices[Degree], "&gt;=" &amp; D3)</calculatedColumnFormula>
    </tableColumn>
    <tableColumn id="3" name="In-Degree Bin" dataDxfId="345"/>
    <tableColumn id="4" name="In-Degree Frequency" dataDxfId="344">
      <calculatedColumnFormula>COUNTIF(Vertices[In-Degree], "&gt;= " &amp; F2) - COUNTIF(Vertices[In-Degree], "&gt;=" &amp; F3)</calculatedColumnFormula>
    </tableColumn>
    <tableColumn id="5" name="Out-Degree Bin" dataDxfId="343"/>
    <tableColumn id="6" name="Out-Degree Frequency" dataDxfId="342">
      <calculatedColumnFormula>COUNTIF(Vertices[Out-Degree], "&gt;= " &amp; H2) - COUNTIF(Vertices[Out-Degree], "&gt;=" &amp; H3)</calculatedColumnFormula>
    </tableColumn>
    <tableColumn id="7" name="Betweenness Centrality Bin" dataDxfId="341"/>
    <tableColumn id="8" name="Betweenness Centrality Frequency" dataDxfId="340">
      <calculatedColumnFormula>COUNTIF(Vertices[Betweenness Centrality], "&gt;= " &amp; J2) - COUNTIF(Vertices[Betweenness Centrality], "&gt;=" &amp; J3)</calculatedColumnFormula>
    </tableColumn>
    <tableColumn id="9" name="Closeness Centrality Bin" dataDxfId="339"/>
    <tableColumn id="10" name="Closeness Centrality Frequency" dataDxfId="338">
      <calculatedColumnFormula>COUNTIF(Vertices[Closeness Centrality], "&gt;= " &amp; L2) - COUNTIF(Vertices[Closeness Centrality], "&gt;=" &amp; L3)</calculatedColumnFormula>
    </tableColumn>
    <tableColumn id="11" name="Eigenvector Centrality Bin" dataDxfId="337"/>
    <tableColumn id="12" name="Eigenvector Centrality Frequency" dataDxfId="336">
      <calculatedColumnFormula>COUNTIF(Vertices[Eigenvector Centrality], "&gt;= " &amp; N2) - COUNTIF(Vertices[Eigenvector Centrality], "&gt;=" &amp; N3)</calculatedColumnFormula>
    </tableColumn>
    <tableColumn id="18" name="PageRank Bin" dataDxfId="335"/>
    <tableColumn id="17" name="PageRank Frequency" dataDxfId="334">
      <calculatedColumnFormula>COUNTIF(Vertices[Eigenvector Centrality], "&gt;= " &amp; P2) - COUNTIF(Vertices[Eigenvector Centrality], "&gt;=" &amp; P3)</calculatedColumnFormula>
    </tableColumn>
    <tableColumn id="13" name="Clustering Coefficient Bin" dataDxfId="333"/>
    <tableColumn id="14" name="Clustering Coefficient Frequency" dataDxfId="332">
      <calculatedColumnFormula>COUNTIF(Vertices[Clustering Coefficient], "&gt;= " &amp; R2) - COUNTIF(Vertices[Clustering Coefficient], "&gt;=" &amp; R3)</calculatedColumnFormula>
    </tableColumn>
    <tableColumn id="15" name="Dynamic Filter Bin" dataDxfId="331"/>
    <tableColumn id="16" name="Dynamic Filter Frequency" dataDxfId="3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0542695728832512" TargetMode="External" /><Relationship Id="rId2" Type="http://schemas.openxmlformats.org/officeDocument/2006/relationships/hyperlink" Target="https://twitter.com/i/web/status/1160628655598505984" TargetMode="External" /><Relationship Id="rId3" Type="http://schemas.openxmlformats.org/officeDocument/2006/relationships/hyperlink" Target="https://twitter.com/i/web/status/1161066981216460801" TargetMode="External" /><Relationship Id="rId4" Type="http://schemas.openxmlformats.org/officeDocument/2006/relationships/hyperlink" Target="https://www.facebook.com/100010809189560/posts/900063167030648/" TargetMode="External" /><Relationship Id="rId5" Type="http://schemas.openxmlformats.org/officeDocument/2006/relationships/hyperlink" Target="https://twitter.com/i/web/status/1161710430399729664" TargetMode="External" /><Relationship Id="rId6" Type="http://schemas.openxmlformats.org/officeDocument/2006/relationships/hyperlink" Target="https://twitter.com/i/web/status/1161903751076225025" TargetMode="External" /><Relationship Id="rId7" Type="http://schemas.openxmlformats.org/officeDocument/2006/relationships/hyperlink" Target="https://twitter.com/i/web/status/1164269769987694594" TargetMode="External" /><Relationship Id="rId8" Type="http://schemas.openxmlformats.org/officeDocument/2006/relationships/hyperlink" Target="https://twitter.com/i/web/status/1164831796652982274" TargetMode="External" /><Relationship Id="rId9" Type="http://schemas.openxmlformats.org/officeDocument/2006/relationships/hyperlink" Target="http://pbs.twimg.com/profile_images/1147209705850310656/4jrjRuxu_normal.jpg" TargetMode="External" /><Relationship Id="rId10" Type="http://schemas.openxmlformats.org/officeDocument/2006/relationships/hyperlink" Target="http://pbs.twimg.com/profile_images/1159904630245122048/P3o7NkO9_normal.jpg" TargetMode="External" /><Relationship Id="rId11" Type="http://schemas.openxmlformats.org/officeDocument/2006/relationships/hyperlink" Target="http://pbs.twimg.com/profile_images/1011205278199631872/gCXTRtJ9_normal.jpg" TargetMode="External" /><Relationship Id="rId12" Type="http://schemas.openxmlformats.org/officeDocument/2006/relationships/hyperlink" Target="http://abs.twimg.com/sticky/default_profile_images/default_profile_normal.png" TargetMode="External" /><Relationship Id="rId13" Type="http://schemas.openxmlformats.org/officeDocument/2006/relationships/hyperlink" Target="http://abs.twimg.com/sticky/default_profile_images/default_profile_normal.png" TargetMode="External" /><Relationship Id="rId14" Type="http://schemas.openxmlformats.org/officeDocument/2006/relationships/hyperlink" Target="http://pbs.twimg.com/profile_images/856664119658897408/7w29_NxF_normal.jpg" TargetMode="External" /><Relationship Id="rId15" Type="http://schemas.openxmlformats.org/officeDocument/2006/relationships/hyperlink" Target="http://pbs.twimg.com/profile_images/1138118061368729600/9e6oEZx6_normal.jpg" TargetMode="External" /><Relationship Id="rId16" Type="http://schemas.openxmlformats.org/officeDocument/2006/relationships/hyperlink" Target="http://pbs.twimg.com/profile_images/1160568440895225856/PjNmYIC3_normal.jpg" TargetMode="External" /><Relationship Id="rId17" Type="http://schemas.openxmlformats.org/officeDocument/2006/relationships/hyperlink" Target="http://pbs.twimg.com/profile_images/1160568440895225856/PjNmYIC3_normal.jpg" TargetMode="External" /><Relationship Id="rId18" Type="http://schemas.openxmlformats.org/officeDocument/2006/relationships/hyperlink" Target="http://pbs.twimg.com/profile_images/562010995925983233/6mczWehq_normal.png" TargetMode="External" /><Relationship Id="rId19" Type="http://schemas.openxmlformats.org/officeDocument/2006/relationships/hyperlink" Target="http://pbs.twimg.com/profile_images/1150907202447826944/roNdLdLI_normal.jpg" TargetMode="External" /><Relationship Id="rId20" Type="http://schemas.openxmlformats.org/officeDocument/2006/relationships/hyperlink" Target="http://pbs.twimg.com/profile_images/1161898659623198721/WwjQW8Ms_normal.jpg" TargetMode="External" /><Relationship Id="rId21" Type="http://schemas.openxmlformats.org/officeDocument/2006/relationships/hyperlink" Target="https://twitter.com/#!/syria_neet/status/1160542695728832512" TargetMode="External" /><Relationship Id="rId22" Type="http://schemas.openxmlformats.org/officeDocument/2006/relationships/hyperlink" Target="https://twitter.com/#!/sammy_aw/status/1160628655598505984" TargetMode="External" /><Relationship Id="rId23" Type="http://schemas.openxmlformats.org/officeDocument/2006/relationships/hyperlink" Target="https://twitter.com/#!/sam_samoooiiiii/status/1161066981216460801" TargetMode="External" /><Relationship Id="rId24" Type="http://schemas.openxmlformats.org/officeDocument/2006/relationships/hyperlink" Target="https://twitter.com/#!/mmoo9m/status/1161134027409108992" TargetMode="External" /><Relationship Id="rId25" Type="http://schemas.openxmlformats.org/officeDocument/2006/relationships/hyperlink" Target="https://twitter.com/#!/mmoo9m/status/1161134027409108992" TargetMode="External" /><Relationship Id="rId26" Type="http://schemas.openxmlformats.org/officeDocument/2006/relationships/hyperlink" Target="https://twitter.com/#!/muhammedalhamd/status/1161706410826174464" TargetMode="External" /><Relationship Id="rId27" Type="http://schemas.openxmlformats.org/officeDocument/2006/relationships/hyperlink" Target="https://twitter.com/#!/joe68095082/status/1161710430399729664" TargetMode="External" /><Relationship Id="rId28" Type="http://schemas.openxmlformats.org/officeDocument/2006/relationships/hyperlink" Target="https://twitter.com/#!/3lalillo/status/1161900318541717504" TargetMode="External" /><Relationship Id="rId29" Type="http://schemas.openxmlformats.org/officeDocument/2006/relationships/hyperlink" Target="https://twitter.com/#!/3lalillo/status/1161900318541717504" TargetMode="External" /><Relationship Id="rId30" Type="http://schemas.openxmlformats.org/officeDocument/2006/relationships/hyperlink" Target="https://twitter.com/#!/26b169ff3ffa4bc/status/1161903751076225025" TargetMode="External" /><Relationship Id="rId31" Type="http://schemas.openxmlformats.org/officeDocument/2006/relationships/hyperlink" Target="https://twitter.com/#!/ameralmoghrabi4/status/1164269769987694594" TargetMode="External" /><Relationship Id="rId32" Type="http://schemas.openxmlformats.org/officeDocument/2006/relationships/hyperlink" Target="https://twitter.com/#!/ssea70/status/1164831796652982274" TargetMode="External" /><Relationship Id="rId33" Type="http://schemas.openxmlformats.org/officeDocument/2006/relationships/comments" Target="../comments1.xml" /><Relationship Id="rId34" Type="http://schemas.openxmlformats.org/officeDocument/2006/relationships/vmlDrawing" Target="../drawings/vmlDrawing1.vml" /><Relationship Id="rId35" Type="http://schemas.openxmlformats.org/officeDocument/2006/relationships/table" Target="../tables/table1.xml" /><Relationship Id="rId3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0542695728832512" TargetMode="External" /><Relationship Id="rId2" Type="http://schemas.openxmlformats.org/officeDocument/2006/relationships/hyperlink" Target="https://twitter.com/i/web/status/1160628655598505984" TargetMode="External" /><Relationship Id="rId3" Type="http://schemas.openxmlformats.org/officeDocument/2006/relationships/hyperlink" Target="https://twitter.com/i/web/status/1161066981216460801" TargetMode="External" /><Relationship Id="rId4" Type="http://schemas.openxmlformats.org/officeDocument/2006/relationships/hyperlink" Target="https://www.facebook.com/100010809189560/posts/900063167030648/" TargetMode="External" /><Relationship Id="rId5" Type="http://schemas.openxmlformats.org/officeDocument/2006/relationships/hyperlink" Target="https://twitter.com/i/web/status/1161710430399729664" TargetMode="External" /><Relationship Id="rId6" Type="http://schemas.openxmlformats.org/officeDocument/2006/relationships/hyperlink" Target="https://twitter.com/i/web/status/1161903751076225025" TargetMode="External" /><Relationship Id="rId7" Type="http://schemas.openxmlformats.org/officeDocument/2006/relationships/hyperlink" Target="https://twitter.com/i/web/status/1164269769987694594" TargetMode="External" /><Relationship Id="rId8" Type="http://schemas.openxmlformats.org/officeDocument/2006/relationships/hyperlink" Target="https://twitter.com/i/web/status/1164831796652982274" TargetMode="External" /><Relationship Id="rId9" Type="http://schemas.openxmlformats.org/officeDocument/2006/relationships/hyperlink" Target="http://pbs.twimg.com/profile_images/1147209705850310656/4jrjRuxu_normal.jpg" TargetMode="External" /><Relationship Id="rId10" Type="http://schemas.openxmlformats.org/officeDocument/2006/relationships/hyperlink" Target="http://pbs.twimg.com/profile_images/1159904630245122048/P3o7NkO9_normal.jpg" TargetMode="External" /><Relationship Id="rId11" Type="http://schemas.openxmlformats.org/officeDocument/2006/relationships/hyperlink" Target="http://pbs.twimg.com/profile_images/1011205278199631872/gCXTRtJ9_normal.jpg" TargetMode="External" /><Relationship Id="rId12" Type="http://schemas.openxmlformats.org/officeDocument/2006/relationships/hyperlink" Target="http://abs.twimg.com/sticky/default_profile_images/default_profile_normal.png" TargetMode="External" /><Relationship Id="rId13" Type="http://schemas.openxmlformats.org/officeDocument/2006/relationships/hyperlink" Target="http://abs.twimg.com/sticky/default_profile_images/default_profile_normal.png" TargetMode="External" /><Relationship Id="rId14" Type="http://schemas.openxmlformats.org/officeDocument/2006/relationships/hyperlink" Target="http://pbs.twimg.com/profile_images/856664119658897408/7w29_NxF_normal.jpg" TargetMode="External" /><Relationship Id="rId15" Type="http://schemas.openxmlformats.org/officeDocument/2006/relationships/hyperlink" Target="http://pbs.twimg.com/profile_images/1138118061368729600/9e6oEZx6_normal.jpg" TargetMode="External" /><Relationship Id="rId16" Type="http://schemas.openxmlformats.org/officeDocument/2006/relationships/hyperlink" Target="http://pbs.twimg.com/profile_images/1160568440895225856/PjNmYIC3_normal.jpg" TargetMode="External" /><Relationship Id="rId17" Type="http://schemas.openxmlformats.org/officeDocument/2006/relationships/hyperlink" Target="http://pbs.twimg.com/profile_images/1160568440895225856/PjNmYIC3_normal.jpg" TargetMode="External" /><Relationship Id="rId18" Type="http://schemas.openxmlformats.org/officeDocument/2006/relationships/hyperlink" Target="http://pbs.twimg.com/profile_images/562010995925983233/6mczWehq_normal.png" TargetMode="External" /><Relationship Id="rId19" Type="http://schemas.openxmlformats.org/officeDocument/2006/relationships/hyperlink" Target="http://pbs.twimg.com/profile_images/1150907202447826944/roNdLdLI_normal.jpg" TargetMode="External" /><Relationship Id="rId20" Type="http://schemas.openxmlformats.org/officeDocument/2006/relationships/hyperlink" Target="http://pbs.twimg.com/profile_images/1161898659623198721/WwjQW8Ms_normal.jpg" TargetMode="External" /><Relationship Id="rId21" Type="http://schemas.openxmlformats.org/officeDocument/2006/relationships/hyperlink" Target="https://twitter.com/#!/syria_neet/status/1160542695728832512" TargetMode="External" /><Relationship Id="rId22" Type="http://schemas.openxmlformats.org/officeDocument/2006/relationships/hyperlink" Target="https://twitter.com/#!/sammy_aw/status/1160628655598505984" TargetMode="External" /><Relationship Id="rId23" Type="http://schemas.openxmlformats.org/officeDocument/2006/relationships/hyperlink" Target="https://twitter.com/#!/sam_samoooiiiii/status/1161066981216460801" TargetMode="External" /><Relationship Id="rId24" Type="http://schemas.openxmlformats.org/officeDocument/2006/relationships/hyperlink" Target="https://twitter.com/#!/mmoo9m/status/1161134027409108992" TargetMode="External" /><Relationship Id="rId25" Type="http://schemas.openxmlformats.org/officeDocument/2006/relationships/hyperlink" Target="https://twitter.com/#!/mmoo9m/status/1161134027409108992" TargetMode="External" /><Relationship Id="rId26" Type="http://schemas.openxmlformats.org/officeDocument/2006/relationships/hyperlink" Target="https://twitter.com/#!/muhammedalhamd/status/1161706410826174464" TargetMode="External" /><Relationship Id="rId27" Type="http://schemas.openxmlformats.org/officeDocument/2006/relationships/hyperlink" Target="https://twitter.com/#!/joe68095082/status/1161710430399729664" TargetMode="External" /><Relationship Id="rId28" Type="http://schemas.openxmlformats.org/officeDocument/2006/relationships/hyperlink" Target="https://twitter.com/#!/3lalillo/status/1161900318541717504" TargetMode="External" /><Relationship Id="rId29" Type="http://schemas.openxmlformats.org/officeDocument/2006/relationships/hyperlink" Target="https://twitter.com/#!/3lalillo/status/1161900318541717504" TargetMode="External" /><Relationship Id="rId30" Type="http://schemas.openxmlformats.org/officeDocument/2006/relationships/hyperlink" Target="https://twitter.com/#!/26b169ff3ffa4bc/status/1161903751076225025" TargetMode="External" /><Relationship Id="rId31" Type="http://schemas.openxmlformats.org/officeDocument/2006/relationships/hyperlink" Target="https://twitter.com/#!/ameralmoghrabi4/status/1164269769987694594" TargetMode="External" /><Relationship Id="rId32" Type="http://schemas.openxmlformats.org/officeDocument/2006/relationships/hyperlink" Target="https://twitter.com/#!/ssea70/status/1164831796652982274" TargetMode="External" /><Relationship Id="rId33" Type="http://schemas.openxmlformats.org/officeDocument/2006/relationships/comments" Target="../comments13.xml" /><Relationship Id="rId34" Type="http://schemas.openxmlformats.org/officeDocument/2006/relationships/vmlDrawing" Target="../drawings/vmlDrawing6.vml" /><Relationship Id="rId35" Type="http://schemas.openxmlformats.org/officeDocument/2006/relationships/table" Target="../tables/table23.xml" /><Relationship Id="rId3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alsham0damas.site123.me/" TargetMode="External" /><Relationship Id="rId2" Type="http://schemas.openxmlformats.org/officeDocument/2006/relationships/hyperlink" Target="https://ka2enblog.wordpress.com/" TargetMode="External" /><Relationship Id="rId3" Type="http://schemas.openxmlformats.org/officeDocument/2006/relationships/hyperlink" Target="http://mshamsdeen.sarahah.com/" TargetMode="External" /><Relationship Id="rId4" Type="http://schemas.openxmlformats.org/officeDocument/2006/relationships/hyperlink" Target="https://curiouscat.me/3lalillo" TargetMode="External" /><Relationship Id="rId5" Type="http://schemas.openxmlformats.org/officeDocument/2006/relationships/hyperlink" Target="https://curiouscat.me/SocioSteiner" TargetMode="External" /><Relationship Id="rId6" Type="http://schemas.openxmlformats.org/officeDocument/2006/relationships/hyperlink" Target="https://t.co/MPLxPi4KUO" TargetMode="External" /><Relationship Id="rId7" Type="http://schemas.openxmlformats.org/officeDocument/2006/relationships/hyperlink" Target="https://hadiabdullah.net/" TargetMode="External" /><Relationship Id="rId8" Type="http://schemas.openxmlformats.org/officeDocument/2006/relationships/hyperlink" Target="https://pbs.twimg.com/profile_banners/1147209427847667713/1565727989" TargetMode="External" /><Relationship Id="rId9" Type="http://schemas.openxmlformats.org/officeDocument/2006/relationships/hyperlink" Target="https://pbs.twimg.com/profile_banners/2499290658/1529957253" TargetMode="External" /><Relationship Id="rId10" Type="http://schemas.openxmlformats.org/officeDocument/2006/relationships/hyperlink" Target="https://pbs.twimg.com/profile_banners/839713539732406272/1501263927" TargetMode="External" /><Relationship Id="rId11" Type="http://schemas.openxmlformats.org/officeDocument/2006/relationships/hyperlink" Target="https://pbs.twimg.com/profile_banners/3306861329/1565677539" TargetMode="External" /><Relationship Id="rId12" Type="http://schemas.openxmlformats.org/officeDocument/2006/relationships/hyperlink" Target="https://pbs.twimg.com/profile_banners/881943831981285376/1542615486" TargetMode="External" /><Relationship Id="rId13" Type="http://schemas.openxmlformats.org/officeDocument/2006/relationships/hyperlink" Target="https://pbs.twimg.com/profile_banners/4152429555/1451698600" TargetMode="External" /><Relationship Id="rId14" Type="http://schemas.openxmlformats.org/officeDocument/2006/relationships/hyperlink" Target="https://pbs.twimg.com/profile_banners/1411031486/1507221892" TargetMode="External" /><Relationship Id="rId15" Type="http://schemas.openxmlformats.org/officeDocument/2006/relationships/hyperlink" Target="https://pbs.twimg.com/profile_banners/1142801620562010113/1565828433" TargetMode="External" /><Relationship Id="rId16" Type="http://schemas.openxmlformats.org/officeDocument/2006/relationships/hyperlink" Target="https://pbs.twimg.com/profile_banners/2169454425/1558956795" TargetMode="External" /><Relationship Id="rId17" Type="http://schemas.openxmlformats.org/officeDocument/2006/relationships/hyperlink" Target="https://pbs.twimg.com/profile_banners/1018436009829326850/1562581583" TargetMode="External" /><Relationship Id="rId18" Type="http://schemas.openxmlformats.org/officeDocument/2006/relationships/hyperlink" Target="https://pbs.twimg.com/profile_banners/906771091/1543153024" TargetMode="External" /><Relationship Id="rId19" Type="http://schemas.openxmlformats.org/officeDocument/2006/relationships/hyperlink" Target="https://pbs.twimg.com/profile_banners/1148396574491459585/1566075450"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pbs.twimg.com/profile_images/1147209705850310656/4jrjRuxu_normal.jpg" TargetMode="External" /><Relationship Id="rId29" Type="http://schemas.openxmlformats.org/officeDocument/2006/relationships/hyperlink" Target="http://pbs.twimg.com/profile_images/1148602507498786816/xYT5TARR_normal.jpg" TargetMode="External" /><Relationship Id="rId30" Type="http://schemas.openxmlformats.org/officeDocument/2006/relationships/hyperlink" Target="http://pbs.twimg.com/profile_images/1159904630245122048/P3o7NkO9_normal.jpg" TargetMode="External" /><Relationship Id="rId31" Type="http://schemas.openxmlformats.org/officeDocument/2006/relationships/hyperlink" Target="http://pbs.twimg.com/profile_images/1011205278199631872/gCXTRtJ9_normal.jpg" TargetMode="External" /><Relationship Id="rId32" Type="http://schemas.openxmlformats.org/officeDocument/2006/relationships/hyperlink" Target="http://pbs.twimg.com/profile_images/1161161875117268992/kFfBHc8Z_normal.jpg" TargetMode="External" /><Relationship Id="rId33" Type="http://schemas.openxmlformats.org/officeDocument/2006/relationships/hyperlink" Target="http://abs.twimg.com/sticky/default_profile_images/default_profile_normal.png" TargetMode="External" /><Relationship Id="rId34" Type="http://schemas.openxmlformats.org/officeDocument/2006/relationships/hyperlink" Target="http://pbs.twimg.com/profile_images/1143400813861265409/ueD3W9p8_normal.jpg" TargetMode="External" /><Relationship Id="rId35" Type="http://schemas.openxmlformats.org/officeDocument/2006/relationships/hyperlink" Target="http://pbs.twimg.com/profile_images/1159051242015997952/wA0WrmT-_normal.jpg" TargetMode="External" /><Relationship Id="rId36" Type="http://schemas.openxmlformats.org/officeDocument/2006/relationships/hyperlink" Target="http://pbs.twimg.com/profile_images/856664119658897408/7w29_NxF_normal.jpg" TargetMode="External" /><Relationship Id="rId37" Type="http://schemas.openxmlformats.org/officeDocument/2006/relationships/hyperlink" Target="http://pbs.twimg.com/profile_images/1138118061368729600/9e6oEZx6_normal.jpg" TargetMode="External" /><Relationship Id="rId38" Type="http://schemas.openxmlformats.org/officeDocument/2006/relationships/hyperlink" Target="http://pbs.twimg.com/profile_images/1133820643940732934/zI2Rzc9I_normal.jpg" TargetMode="External" /><Relationship Id="rId39" Type="http://schemas.openxmlformats.org/officeDocument/2006/relationships/hyperlink" Target="http://pbs.twimg.com/profile_images/1160568440895225856/PjNmYIC3_normal.jpg" TargetMode="External" /><Relationship Id="rId40" Type="http://schemas.openxmlformats.org/officeDocument/2006/relationships/hyperlink" Target="http://pbs.twimg.com/profile_images/1160472089490538496/rpC03CV5_normal.jpg" TargetMode="External" /><Relationship Id="rId41" Type="http://schemas.openxmlformats.org/officeDocument/2006/relationships/hyperlink" Target="http://pbs.twimg.com/profile_images/1161732249798291456/RYGvi1gG_normal.jpg" TargetMode="External" /><Relationship Id="rId42" Type="http://schemas.openxmlformats.org/officeDocument/2006/relationships/hyperlink" Target="http://pbs.twimg.com/profile_images/562010995925983233/6mczWehq_normal.png" TargetMode="External" /><Relationship Id="rId43" Type="http://schemas.openxmlformats.org/officeDocument/2006/relationships/hyperlink" Target="http://pbs.twimg.com/profile_images/1137353518006898689/ZZ8KqrNN_normal.jpg" TargetMode="External" /><Relationship Id="rId44" Type="http://schemas.openxmlformats.org/officeDocument/2006/relationships/hyperlink" Target="http://pbs.twimg.com/profile_images/1150907202447826944/roNdLdLI_normal.jpg" TargetMode="External" /><Relationship Id="rId45" Type="http://schemas.openxmlformats.org/officeDocument/2006/relationships/hyperlink" Target="http://pbs.twimg.com/profile_images/1161898659623198721/WwjQW8Ms_normal.jpg" TargetMode="External" /><Relationship Id="rId46" Type="http://schemas.openxmlformats.org/officeDocument/2006/relationships/hyperlink" Target="https://twitter.com/syria_neet" TargetMode="External" /><Relationship Id="rId47" Type="http://schemas.openxmlformats.org/officeDocument/2006/relationships/hyperlink" Target="https://twitter.com/megd1982" TargetMode="External" /><Relationship Id="rId48" Type="http://schemas.openxmlformats.org/officeDocument/2006/relationships/hyperlink" Target="https://twitter.com/sammy_aw" TargetMode="External" /><Relationship Id="rId49" Type="http://schemas.openxmlformats.org/officeDocument/2006/relationships/hyperlink" Target="https://twitter.com/sam_samoooiiiii" TargetMode="External" /><Relationship Id="rId50" Type="http://schemas.openxmlformats.org/officeDocument/2006/relationships/hyperlink" Target="https://twitter.com/sabri_ali_oglu" TargetMode="External" /><Relationship Id="rId51" Type="http://schemas.openxmlformats.org/officeDocument/2006/relationships/hyperlink" Target="https://twitter.com/mmoo9m" TargetMode="External" /><Relationship Id="rId52" Type="http://schemas.openxmlformats.org/officeDocument/2006/relationships/hyperlink" Target="https://twitter.com/sldv61" TargetMode="External" /><Relationship Id="rId53" Type="http://schemas.openxmlformats.org/officeDocument/2006/relationships/hyperlink" Target="https://twitter.com/lola5574409011" TargetMode="External" /><Relationship Id="rId54" Type="http://schemas.openxmlformats.org/officeDocument/2006/relationships/hyperlink" Target="https://twitter.com/muhammedalhamd" TargetMode="External" /><Relationship Id="rId55" Type="http://schemas.openxmlformats.org/officeDocument/2006/relationships/hyperlink" Target="https://twitter.com/joe68095082" TargetMode="External" /><Relationship Id="rId56" Type="http://schemas.openxmlformats.org/officeDocument/2006/relationships/hyperlink" Target="https://twitter.com/kami2kira" TargetMode="External" /><Relationship Id="rId57" Type="http://schemas.openxmlformats.org/officeDocument/2006/relationships/hyperlink" Target="https://twitter.com/3lalillo" TargetMode="External" /><Relationship Id="rId58" Type="http://schemas.openxmlformats.org/officeDocument/2006/relationships/hyperlink" Target="https://twitter.com/sociosteiner" TargetMode="External" /><Relationship Id="rId59" Type="http://schemas.openxmlformats.org/officeDocument/2006/relationships/hyperlink" Target="https://twitter.com/farahalfetyani" TargetMode="External" /><Relationship Id="rId60" Type="http://schemas.openxmlformats.org/officeDocument/2006/relationships/hyperlink" Target="https://twitter.com/26b169ff3ffa4bc" TargetMode="External" /><Relationship Id="rId61" Type="http://schemas.openxmlformats.org/officeDocument/2006/relationships/hyperlink" Target="https://twitter.com/hadialabdallah" TargetMode="External" /><Relationship Id="rId62" Type="http://schemas.openxmlformats.org/officeDocument/2006/relationships/hyperlink" Target="https://twitter.com/ameralmoghrabi4" TargetMode="External" /><Relationship Id="rId63" Type="http://schemas.openxmlformats.org/officeDocument/2006/relationships/hyperlink" Target="https://twitter.com/ssea70" TargetMode="External" /><Relationship Id="rId64" Type="http://schemas.openxmlformats.org/officeDocument/2006/relationships/comments" Target="../comments2.xml" /><Relationship Id="rId65" Type="http://schemas.openxmlformats.org/officeDocument/2006/relationships/vmlDrawing" Target="../drawings/vmlDrawing2.vml" /><Relationship Id="rId66" Type="http://schemas.openxmlformats.org/officeDocument/2006/relationships/table" Target="../tables/table2.xml" /><Relationship Id="rId6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i/web/status/1164831796652982274" TargetMode="External" /><Relationship Id="rId2" Type="http://schemas.openxmlformats.org/officeDocument/2006/relationships/hyperlink" Target="https://twitter.com/i/web/status/1164269769987694594" TargetMode="External" /><Relationship Id="rId3" Type="http://schemas.openxmlformats.org/officeDocument/2006/relationships/hyperlink" Target="https://twitter.com/i/web/status/1161903751076225025" TargetMode="External" /><Relationship Id="rId4" Type="http://schemas.openxmlformats.org/officeDocument/2006/relationships/hyperlink" Target="https://twitter.com/i/web/status/1161710430399729664" TargetMode="External" /><Relationship Id="rId5" Type="http://schemas.openxmlformats.org/officeDocument/2006/relationships/hyperlink" Target="https://www.facebook.com/100010809189560/posts/900063167030648/" TargetMode="External" /><Relationship Id="rId6" Type="http://schemas.openxmlformats.org/officeDocument/2006/relationships/hyperlink" Target="https://twitter.com/i/web/status/1161066981216460801" TargetMode="External" /><Relationship Id="rId7" Type="http://schemas.openxmlformats.org/officeDocument/2006/relationships/hyperlink" Target="https://twitter.com/i/web/status/1160628655598505984" TargetMode="External" /><Relationship Id="rId8" Type="http://schemas.openxmlformats.org/officeDocument/2006/relationships/hyperlink" Target="https://twitter.com/i/web/status/1160542695728832512" TargetMode="External" /><Relationship Id="rId9" Type="http://schemas.openxmlformats.org/officeDocument/2006/relationships/hyperlink" Target="https://twitter.com/i/web/status/1160628655598505984" TargetMode="External" /><Relationship Id="rId10" Type="http://schemas.openxmlformats.org/officeDocument/2006/relationships/hyperlink" Target="https://www.facebook.com/100010809189560/posts/900063167030648/" TargetMode="External" /><Relationship Id="rId11" Type="http://schemas.openxmlformats.org/officeDocument/2006/relationships/hyperlink" Target="https://twitter.com/i/web/status/1164269769987694594" TargetMode="External" /><Relationship Id="rId12" Type="http://schemas.openxmlformats.org/officeDocument/2006/relationships/hyperlink" Target="https://twitter.com/i/web/status/1164831796652982274" TargetMode="External" /><Relationship Id="rId13" Type="http://schemas.openxmlformats.org/officeDocument/2006/relationships/hyperlink" Target="https://twitter.com/i/web/status/1161903751076225025" TargetMode="External" /><Relationship Id="rId14" Type="http://schemas.openxmlformats.org/officeDocument/2006/relationships/hyperlink" Target="https://twitter.com/i/web/status/1161710430399729664" TargetMode="External" /><Relationship Id="rId15" Type="http://schemas.openxmlformats.org/officeDocument/2006/relationships/hyperlink" Target="https://twitter.com/i/web/status/1161066981216460801" TargetMode="External" /><Relationship Id="rId16" Type="http://schemas.openxmlformats.org/officeDocument/2006/relationships/hyperlink" Target="https://twitter.com/i/web/status/1160542695728832512" TargetMode="External" /><Relationship Id="rId17" Type="http://schemas.openxmlformats.org/officeDocument/2006/relationships/table" Target="../tables/table11.xml" /><Relationship Id="rId18" Type="http://schemas.openxmlformats.org/officeDocument/2006/relationships/table" Target="../tables/table12.xml" /><Relationship Id="rId19" Type="http://schemas.openxmlformats.org/officeDocument/2006/relationships/table" Target="../tables/table13.xml" /><Relationship Id="rId20" Type="http://schemas.openxmlformats.org/officeDocument/2006/relationships/table" Target="../tables/table14.xml" /><Relationship Id="rId21" Type="http://schemas.openxmlformats.org/officeDocument/2006/relationships/table" Target="../tables/table15.xml" /><Relationship Id="rId22" Type="http://schemas.openxmlformats.org/officeDocument/2006/relationships/table" Target="../tables/table16.xml" /><Relationship Id="rId23" Type="http://schemas.openxmlformats.org/officeDocument/2006/relationships/table" Target="../tables/table17.xml" /><Relationship Id="rId2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467</v>
      </c>
      <c r="BB2" s="13" t="s">
        <v>483</v>
      </c>
      <c r="BC2" s="13" t="s">
        <v>484</v>
      </c>
      <c r="BD2" s="67" t="s">
        <v>653</v>
      </c>
      <c r="BE2" s="67" t="s">
        <v>654</v>
      </c>
      <c r="BF2" s="67" t="s">
        <v>655</v>
      </c>
      <c r="BG2" s="67" t="s">
        <v>656</v>
      </c>
      <c r="BH2" s="67" t="s">
        <v>657</v>
      </c>
      <c r="BI2" s="67" t="s">
        <v>658</v>
      </c>
      <c r="BJ2" s="67" t="s">
        <v>659</v>
      </c>
      <c r="BK2" s="67" t="s">
        <v>660</v>
      </c>
      <c r="BL2" s="67" t="s">
        <v>661</v>
      </c>
    </row>
    <row r="3" spans="1:64" ht="15" customHeight="1">
      <c r="A3" s="84" t="s">
        <v>212</v>
      </c>
      <c r="B3" s="84" t="s">
        <v>222</v>
      </c>
      <c r="C3" s="53" t="s">
        <v>688</v>
      </c>
      <c r="D3" s="54">
        <v>3</v>
      </c>
      <c r="E3" s="65" t="s">
        <v>132</v>
      </c>
      <c r="F3" s="55">
        <v>35</v>
      </c>
      <c r="G3" s="53"/>
      <c r="H3" s="57"/>
      <c r="I3" s="56"/>
      <c r="J3" s="56"/>
      <c r="K3" s="36" t="s">
        <v>65</v>
      </c>
      <c r="L3" s="62">
        <v>3</v>
      </c>
      <c r="M3" s="62"/>
      <c r="N3" s="63"/>
      <c r="O3" s="85" t="s">
        <v>230</v>
      </c>
      <c r="P3" s="87">
        <v>43688.55920138889</v>
      </c>
      <c r="Q3" s="85" t="s">
        <v>232</v>
      </c>
      <c r="R3" s="89" t="s">
        <v>242</v>
      </c>
      <c r="S3" s="85" t="s">
        <v>250</v>
      </c>
      <c r="T3" s="85"/>
      <c r="U3" s="85"/>
      <c r="V3" s="89" t="s">
        <v>252</v>
      </c>
      <c r="W3" s="87">
        <v>43688.55920138889</v>
      </c>
      <c r="X3" s="89" t="s">
        <v>262</v>
      </c>
      <c r="Y3" s="85"/>
      <c r="Z3" s="85"/>
      <c r="AA3" s="91" t="s">
        <v>272</v>
      </c>
      <c r="AB3" s="91" t="s">
        <v>282</v>
      </c>
      <c r="AC3" s="85" t="b">
        <v>0</v>
      </c>
      <c r="AD3" s="85">
        <v>0</v>
      </c>
      <c r="AE3" s="91" t="s">
        <v>288</v>
      </c>
      <c r="AF3" s="85" t="b">
        <v>0</v>
      </c>
      <c r="AG3" s="85" t="s">
        <v>295</v>
      </c>
      <c r="AH3" s="85"/>
      <c r="AI3" s="91" t="s">
        <v>289</v>
      </c>
      <c r="AJ3" s="85" t="b">
        <v>0</v>
      </c>
      <c r="AK3" s="85">
        <v>0</v>
      </c>
      <c r="AL3" s="91" t="s">
        <v>289</v>
      </c>
      <c r="AM3" s="85" t="s">
        <v>297</v>
      </c>
      <c r="AN3" s="85" t="b">
        <v>1</v>
      </c>
      <c r="AO3" s="91" t="s">
        <v>282</v>
      </c>
      <c r="AP3" s="85" t="s">
        <v>176</v>
      </c>
      <c r="AQ3" s="85">
        <v>0</v>
      </c>
      <c r="AR3" s="85">
        <v>0</v>
      </c>
      <c r="AS3" s="85"/>
      <c r="AT3" s="85"/>
      <c r="AU3" s="85"/>
      <c r="AV3" s="85"/>
      <c r="AW3" s="85"/>
      <c r="AX3" s="85"/>
      <c r="AY3" s="85"/>
      <c r="AZ3" s="85"/>
      <c r="BA3">
        <v>1</v>
      </c>
      <c r="BB3" s="85" t="str">
        <f>REPLACE(INDEX(GroupVertices[Group],MATCH(Edges[[#This Row],[Vertex 1]],GroupVertices[Vertex],0)),1,1,"")</f>
        <v>7</v>
      </c>
      <c r="BC3" s="85" t="str">
        <f>REPLACE(INDEX(GroupVertices[Group],MATCH(Edges[[#This Row],[Vertex 2]],GroupVertices[Vertex],0)),1,1,"")</f>
        <v>7</v>
      </c>
      <c r="BD3" s="51">
        <v>0</v>
      </c>
      <c r="BE3" s="52">
        <v>0</v>
      </c>
      <c r="BF3" s="51">
        <v>0</v>
      </c>
      <c r="BG3" s="52">
        <v>0</v>
      </c>
      <c r="BH3" s="51">
        <v>0</v>
      </c>
      <c r="BI3" s="52">
        <v>0</v>
      </c>
      <c r="BJ3" s="51">
        <v>20</v>
      </c>
      <c r="BK3" s="52">
        <v>100</v>
      </c>
      <c r="BL3" s="51">
        <v>20</v>
      </c>
    </row>
    <row r="4" spans="1:64" ht="15" customHeight="1">
      <c r="A4" s="84" t="s">
        <v>213</v>
      </c>
      <c r="B4" s="84" t="s">
        <v>213</v>
      </c>
      <c r="C4" s="53" t="s">
        <v>688</v>
      </c>
      <c r="D4" s="54">
        <v>3</v>
      </c>
      <c r="E4" s="65" t="s">
        <v>132</v>
      </c>
      <c r="F4" s="55">
        <v>35</v>
      </c>
      <c r="G4" s="53"/>
      <c r="H4" s="57"/>
      <c r="I4" s="56"/>
      <c r="J4" s="56"/>
      <c r="K4" s="36" t="s">
        <v>65</v>
      </c>
      <c r="L4" s="83">
        <v>4</v>
      </c>
      <c r="M4" s="83"/>
      <c r="N4" s="63"/>
      <c r="O4" s="86" t="s">
        <v>176</v>
      </c>
      <c r="P4" s="88">
        <v>43688.79640046296</v>
      </c>
      <c r="Q4" s="86" t="s">
        <v>233</v>
      </c>
      <c r="R4" s="90" t="s">
        <v>243</v>
      </c>
      <c r="S4" s="86" t="s">
        <v>250</v>
      </c>
      <c r="T4" s="86"/>
      <c r="U4" s="86"/>
      <c r="V4" s="90" t="s">
        <v>253</v>
      </c>
      <c r="W4" s="88">
        <v>43688.79640046296</v>
      </c>
      <c r="X4" s="90" t="s">
        <v>263</v>
      </c>
      <c r="Y4" s="86"/>
      <c r="Z4" s="86"/>
      <c r="AA4" s="92" t="s">
        <v>273</v>
      </c>
      <c r="AB4" s="86"/>
      <c r="AC4" s="86" t="b">
        <v>0</v>
      </c>
      <c r="AD4" s="86">
        <v>0</v>
      </c>
      <c r="AE4" s="92" t="s">
        <v>289</v>
      </c>
      <c r="AF4" s="86" t="b">
        <v>0</v>
      </c>
      <c r="AG4" s="86" t="s">
        <v>295</v>
      </c>
      <c r="AH4" s="86"/>
      <c r="AI4" s="92" t="s">
        <v>289</v>
      </c>
      <c r="AJ4" s="86" t="b">
        <v>0</v>
      </c>
      <c r="AK4" s="86">
        <v>0</v>
      </c>
      <c r="AL4" s="92" t="s">
        <v>289</v>
      </c>
      <c r="AM4" s="86" t="s">
        <v>297</v>
      </c>
      <c r="AN4" s="86" t="b">
        <v>1</v>
      </c>
      <c r="AO4" s="92" t="s">
        <v>273</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21</v>
      </c>
      <c r="BK4" s="52">
        <v>100</v>
      </c>
      <c r="BL4" s="51">
        <v>21</v>
      </c>
    </row>
    <row r="5" spans="1:64" ht="45">
      <c r="A5" s="84" t="s">
        <v>214</v>
      </c>
      <c r="B5" s="84" t="s">
        <v>223</v>
      </c>
      <c r="C5" s="53" t="s">
        <v>688</v>
      </c>
      <c r="D5" s="54">
        <v>3</v>
      </c>
      <c r="E5" s="65" t="s">
        <v>132</v>
      </c>
      <c r="F5" s="55">
        <v>35</v>
      </c>
      <c r="G5" s="53"/>
      <c r="H5" s="57"/>
      <c r="I5" s="56"/>
      <c r="J5" s="56"/>
      <c r="K5" s="36" t="s">
        <v>65</v>
      </c>
      <c r="L5" s="83">
        <v>5</v>
      </c>
      <c r="M5" s="83"/>
      <c r="N5" s="63"/>
      <c r="O5" s="86" t="s">
        <v>230</v>
      </c>
      <c r="P5" s="88">
        <v>43690.005949074075</v>
      </c>
      <c r="Q5" s="86" t="s">
        <v>234</v>
      </c>
      <c r="R5" s="90" t="s">
        <v>244</v>
      </c>
      <c r="S5" s="86" t="s">
        <v>250</v>
      </c>
      <c r="T5" s="86"/>
      <c r="U5" s="86"/>
      <c r="V5" s="90" t="s">
        <v>254</v>
      </c>
      <c r="W5" s="88">
        <v>43690.005949074075</v>
      </c>
      <c r="X5" s="90" t="s">
        <v>264</v>
      </c>
      <c r="Y5" s="86"/>
      <c r="Z5" s="86"/>
      <c r="AA5" s="92" t="s">
        <v>274</v>
      </c>
      <c r="AB5" s="92" t="s">
        <v>283</v>
      </c>
      <c r="AC5" s="86" t="b">
        <v>0</v>
      </c>
      <c r="AD5" s="86">
        <v>0</v>
      </c>
      <c r="AE5" s="92" t="s">
        <v>290</v>
      </c>
      <c r="AF5" s="86" t="b">
        <v>0</v>
      </c>
      <c r="AG5" s="86" t="s">
        <v>295</v>
      </c>
      <c r="AH5" s="86"/>
      <c r="AI5" s="92" t="s">
        <v>289</v>
      </c>
      <c r="AJ5" s="86" t="b">
        <v>0</v>
      </c>
      <c r="AK5" s="86">
        <v>0</v>
      </c>
      <c r="AL5" s="92" t="s">
        <v>289</v>
      </c>
      <c r="AM5" s="86" t="s">
        <v>297</v>
      </c>
      <c r="AN5" s="86" t="b">
        <v>1</v>
      </c>
      <c r="AO5" s="92" t="s">
        <v>283</v>
      </c>
      <c r="AP5" s="86" t="s">
        <v>176</v>
      </c>
      <c r="AQ5" s="86">
        <v>0</v>
      </c>
      <c r="AR5" s="86">
        <v>0</v>
      </c>
      <c r="AS5" s="86"/>
      <c r="AT5" s="86"/>
      <c r="AU5" s="86"/>
      <c r="AV5" s="86"/>
      <c r="AW5" s="86"/>
      <c r="AX5" s="86"/>
      <c r="AY5" s="86"/>
      <c r="AZ5" s="86"/>
      <c r="BA5">
        <v>1</v>
      </c>
      <c r="BB5" s="85" t="str">
        <f>REPLACE(INDEX(GroupVertices[Group],MATCH(Edges[[#This Row],[Vertex 1]],GroupVertices[Vertex],0)),1,1,"")</f>
        <v>6</v>
      </c>
      <c r="BC5" s="85" t="str">
        <f>REPLACE(INDEX(GroupVertices[Group],MATCH(Edges[[#This Row],[Vertex 2]],GroupVertices[Vertex],0)),1,1,"")</f>
        <v>6</v>
      </c>
      <c r="BD5" s="51">
        <v>0</v>
      </c>
      <c r="BE5" s="52">
        <v>0</v>
      </c>
      <c r="BF5" s="51">
        <v>0</v>
      </c>
      <c r="BG5" s="52">
        <v>0</v>
      </c>
      <c r="BH5" s="51">
        <v>0</v>
      </c>
      <c r="BI5" s="52">
        <v>0</v>
      </c>
      <c r="BJ5" s="51">
        <v>20</v>
      </c>
      <c r="BK5" s="52">
        <v>100</v>
      </c>
      <c r="BL5" s="51">
        <v>20</v>
      </c>
    </row>
    <row r="6" spans="1:64" ht="45">
      <c r="A6" s="84" t="s">
        <v>215</v>
      </c>
      <c r="B6" s="84" t="s">
        <v>224</v>
      </c>
      <c r="C6" s="53" t="s">
        <v>688</v>
      </c>
      <c r="D6" s="54">
        <v>3</v>
      </c>
      <c r="E6" s="65" t="s">
        <v>132</v>
      </c>
      <c r="F6" s="55">
        <v>35</v>
      </c>
      <c r="G6" s="53"/>
      <c r="H6" s="57"/>
      <c r="I6" s="56"/>
      <c r="J6" s="56"/>
      <c r="K6" s="36" t="s">
        <v>65</v>
      </c>
      <c r="L6" s="83">
        <v>6</v>
      </c>
      <c r="M6" s="83"/>
      <c r="N6" s="63"/>
      <c r="O6" s="86" t="s">
        <v>231</v>
      </c>
      <c r="P6" s="88">
        <v>43690.19096064815</v>
      </c>
      <c r="Q6" s="86" t="s">
        <v>235</v>
      </c>
      <c r="R6" s="86"/>
      <c r="S6" s="86"/>
      <c r="T6" s="86"/>
      <c r="U6" s="86"/>
      <c r="V6" s="90" t="s">
        <v>255</v>
      </c>
      <c r="W6" s="88">
        <v>43690.19096064815</v>
      </c>
      <c r="X6" s="90" t="s">
        <v>265</v>
      </c>
      <c r="Y6" s="86"/>
      <c r="Z6" s="86"/>
      <c r="AA6" s="92" t="s">
        <v>275</v>
      </c>
      <c r="AB6" s="92" t="s">
        <v>284</v>
      </c>
      <c r="AC6" s="86" t="b">
        <v>0</v>
      </c>
      <c r="AD6" s="86">
        <v>0</v>
      </c>
      <c r="AE6" s="92" t="s">
        <v>291</v>
      </c>
      <c r="AF6" s="86" t="b">
        <v>0</v>
      </c>
      <c r="AG6" s="86" t="s">
        <v>295</v>
      </c>
      <c r="AH6" s="86"/>
      <c r="AI6" s="92" t="s">
        <v>289</v>
      </c>
      <c r="AJ6" s="86" t="b">
        <v>0</v>
      </c>
      <c r="AK6" s="86">
        <v>0</v>
      </c>
      <c r="AL6" s="92" t="s">
        <v>289</v>
      </c>
      <c r="AM6" s="86" t="s">
        <v>298</v>
      </c>
      <c r="AN6" s="86" t="b">
        <v>0</v>
      </c>
      <c r="AO6" s="92" t="s">
        <v>284</v>
      </c>
      <c r="AP6" s="86" t="s">
        <v>176</v>
      </c>
      <c r="AQ6" s="86">
        <v>0</v>
      </c>
      <c r="AR6" s="86">
        <v>0</v>
      </c>
      <c r="AS6" s="86"/>
      <c r="AT6" s="86"/>
      <c r="AU6" s="86"/>
      <c r="AV6" s="86"/>
      <c r="AW6" s="86"/>
      <c r="AX6" s="86"/>
      <c r="AY6" s="86"/>
      <c r="AZ6" s="86"/>
      <c r="BA6">
        <v>1</v>
      </c>
      <c r="BB6" s="85" t="str">
        <f>REPLACE(INDEX(GroupVertices[Group],MATCH(Edges[[#This Row],[Vertex 1]],GroupVertices[Vertex],0)),1,1,"")</f>
        <v>3</v>
      </c>
      <c r="BC6" s="85" t="str">
        <f>REPLACE(INDEX(GroupVertices[Group],MATCH(Edges[[#This Row],[Vertex 2]],GroupVertices[Vertex],0)),1,1,"")</f>
        <v>3</v>
      </c>
      <c r="BD6" s="51"/>
      <c r="BE6" s="52"/>
      <c r="BF6" s="51"/>
      <c r="BG6" s="52"/>
      <c r="BH6" s="51"/>
      <c r="BI6" s="52"/>
      <c r="BJ6" s="51"/>
      <c r="BK6" s="52"/>
      <c r="BL6" s="51"/>
    </row>
    <row r="7" spans="1:64" ht="45">
      <c r="A7" s="84" t="s">
        <v>215</v>
      </c>
      <c r="B7" s="84" t="s">
        <v>225</v>
      </c>
      <c r="C7" s="53" t="s">
        <v>688</v>
      </c>
      <c r="D7" s="54">
        <v>3</v>
      </c>
      <c r="E7" s="65" t="s">
        <v>132</v>
      </c>
      <c r="F7" s="55">
        <v>35</v>
      </c>
      <c r="G7" s="53"/>
      <c r="H7" s="57"/>
      <c r="I7" s="56"/>
      <c r="J7" s="56"/>
      <c r="K7" s="36" t="s">
        <v>65</v>
      </c>
      <c r="L7" s="83">
        <v>7</v>
      </c>
      <c r="M7" s="83"/>
      <c r="N7" s="63"/>
      <c r="O7" s="86" t="s">
        <v>230</v>
      </c>
      <c r="P7" s="88">
        <v>43690.19096064815</v>
      </c>
      <c r="Q7" s="86" t="s">
        <v>235</v>
      </c>
      <c r="R7" s="86"/>
      <c r="S7" s="86"/>
      <c r="T7" s="86"/>
      <c r="U7" s="86"/>
      <c r="V7" s="90" t="s">
        <v>255</v>
      </c>
      <c r="W7" s="88">
        <v>43690.19096064815</v>
      </c>
      <c r="X7" s="90" t="s">
        <v>265</v>
      </c>
      <c r="Y7" s="86"/>
      <c r="Z7" s="86"/>
      <c r="AA7" s="92" t="s">
        <v>275</v>
      </c>
      <c r="AB7" s="92" t="s">
        <v>284</v>
      </c>
      <c r="AC7" s="86" t="b">
        <v>0</v>
      </c>
      <c r="AD7" s="86">
        <v>0</v>
      </c>
      <c r="AE7" s="92" t="s">
        <v>291</v>
      </c>
      <c r="AF7" s="86" t="b">
        <v>0</v>
      </c>
      <c r="AG7" s="86" t="s">
        <v>295</v>
      </c>
      <c r="AH7" s="86"/>
      <c r="AI7" s="92" t="s">
        <v>289</v>
      </c>
      <c r="AJ7" s="86" t="b">
        <v>0</v>
      </c>
      <c r="AK7" s="86">
        <v>0</v>
      </c>
      <c r="AL7" s="92" t="s">
        <v>289</v>
      </c>
      <c r="AM7" s="86" t="s">
        <v>298</v>
      </c>
      <c r="AN7" s="86" t="b">
        <v>0</v>
      </c>
      <c r="AO7" s="92" t="s">
        <v>284</v>
      </c>
      <c r="AP7" s="86" t="s">
        <v>176</v>
      </c>
      <c r="AQ7" s="86">
        <v>0</v>
      </c>
      <c r="AR7" s="86">
        <v>0</v>
      </c>
      <c r="AS7" s="86"/>
      <c r="AT7" s="86"/>
      <c r="AU7" s="86"/>
      <c r="AV7" s="86"/>
      <c r="AW7" s="86"/>
      <c r="AX7" s="86"/>
      <c r="AY7" s="86"/>
      <c r="AZ7" s="86"/>
      <c r="BA7">
        <v>1</v>
      </c>
      <c r="BB7" s="85" t="str">
        <f>REPLACE(INDEX(GroupVertices[Group],MATCH(Edges[[#This Row],[Vertex 1]],GroupVertices[Vertex],0)),1,1,"")</f>
        <v>3</v>
      </c>
      <c r="BC7" s="85" t="str">
        <f>REPLACE(INDEX(GroupVertices[Group],MATCH(Edges[[#This Row],[Vertex 2]],GroupVertices[Vertex],0)),1,1,"")</f>
        <v>3</v>
      </c>
      <c r="BD7" s="51">
        <v>0</v>
      </c>
      <c r="BE7" s="52">
        <v>0</v>
      </c>
      <c r="BF7" s="51">
        <v>0</v>
      </c>
      <c r="BG7" s="52">
        <v>0</v>
      </c>
      <c r="BH7" s="51">
        <v>0</v>
      </c>
      <c r="BI7" s="52">
        <v>0</v>
      </c>
      <c r="BJ7" s="51">
        <v>13</v>
      </c>
      <c r="BK7" s="52">
        <v>100</v>
      </c>
      <c r="BL7" s="51">
        <v>13</v>
      </c>
    </row>
    <row r="8" spans="1:64" ht="45">
      <c r="A8" s="84" t="s">
        <v>216</v>
      </c>
      <c r="B8" s="84" t="s">
        <v>216</v>
      </c>
      <c r="C8" s="53" t="s">
        <v>688</v>
      </c>
      <c r="D8" s="54">
        <v>3</v>
      </c>
      <c r="E8" s="65" t="s">
        <v>132</v>
      </c>
      <c r="F8" s="55">
        <v>35</v>
      </c>
      <c r="G8" s="53"/>
      <c r="H8" s="57"/>
      <c r="I8" s="56"/>
      <c r="J8" s="56"/>
      <c r="K8" s="36" t="s">
        <v>65</v>
      </c>
      <c r="L8" s="83">
        <v>8</v>
      </c>
      <c r="M8" s="83"/>
      <c r="N8" s="63"/>
      <c r="O8" s="86" t="s">
        <v>176</v>
      </c>
      <c r="P8" s="88">
        <v>43691.77043981481</v>
      </c>
      <c r="Q8" s="86" t="s">
        <v>236</v>
      </c>
      <c r="R8" s="90" t="s">
        <v>245</v>
      </c>
      <c r="S8" s="86" t="s">
        <v>251</v>
      </c>
      <c r="T8" s="86"/>
      <c r="U8" s="86"/>
      <c r="V8" s="90" t="s">
        <v>256</v>
      </c>
      <c r="W8" s="88">
        <v>43691.77043981481</v>
      </c>
      <c r="X8" s="90" t="s">
        <v>266</v>
      </c>
      <c r="Y8" s="86"/>
      <c r="Z8" s="86"/>
      <c r="AA8" s="92" t="s">
        <v>276</v>
      </c>
      <c r="AB8" s="86"/>
      <c r="AC8" s="86" t="b">
        <v>0</v>
      </c>
      <c r="AD8" s="86">
        <v>0</v>
      </c>
      <c r="AE8" s="92" t="s">
        <v>289</v>
      </c>
      <c r="AF8" s="86" t="b">
        <v>0</v>
      </c>
      <c r="AG8" s="86" t="s">
        <v>295</v>
      </c>
      <c r="AH8" s="86"/>
      <c r="AI8" s="92" t="s">
        <v>289</v>
      </c>
      <c r="AJ8" s="86" t="b">
        <v>0</v>
      </c>
      <c r="AK8" s="86">
        <v>0</v>
      </c>
      <c r="AL8" s="92" t="s">
        <v>289</v>
      </c>
      <c r="AM8" s="86" t="s">
        <v>299</v>
      </c>
      <c r="AN8" s="86" t="b">
        <v>0</v>
      </c>
      <c r="AO8" s="92" t="s">
        <v>276</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13</v>
      </c>
      <c r="BK8" s="52">
        <v>100</v>
      </c>
      <c r="BL8" s="51">
        <v>13</v>
      </c>
    </row>
    <row r="9" spans="1:64" ht="45">
      <c r="A9" s="84" t="s">
        <v>217</v>
      </c>
      <c r="B9" s="84" t="s">
        <v>226</v>
      </c>
      <c r="C9" s="53" t="s">
        <v>688</v>
      </c>
      <c r="D9" s="54">
        <v>3</v>
      </c>
      <c r="E9" s="65" t="s">
        <v>132</v>
      </c>
      <c r="F9" s="55">
        <v>35</v>
      </c>
      <c r="G9" s="53"/>
      <c r="H9" s="57"/>
      <c r="I9" s="56"/>
      <c r="J9" s="56"/>
      <c r="K9" s="36" t="s">
        <v>65</v>
      </c>
      <c r="L9" s="83">
        <v>9</v>
      </c>
      <c r="M9" s="83"/>
      <c r="N9" s="63"/>
      <c r="O9" s="86" t="s">
        <v>230</v>
      </c>
      <c r="P9" s="88">
        <v>43691.78152777778</v>
      </c>
      <c r="Q9" s="86" t="s">
        <v>237</v>
      </c>
      <c r="R9" s="90" t="s">
        <v>246</v>
      </c>
      <c r="S9" s="86" t="s">
        <v>250</v>
      </c>
      <c r="T9" s="86"/>
      <c r="U9" s="86"/>
      <c r="V9" s="90" t="s">
        <v>257</v>
      </c>
      <c r="W9" s="88">
        <v>43691.78152777778</v>
      </c>
      <c r="X9" s="90" t="s">
        <v>267</v>
      </c>
      <c r="Y9" s="86"/>
      <c r="Z9" s="86"/>
      <c r="AA9" s="92" t="s">
        <v>277</v>
      </c>
      <c r="AB9" s="92" t="s">
        <v>285</v>
      </c>
      <c r="AC9" s="86" t="b">
        <v>0</v>
      </c>
      <c r="AD9" s="86">
        <v>0</v>
      </c>
      <c r="AE9" s="92" t="s">
        <v>292</v>
      </c>
      <c r="AF9" s="86" t="b">
        <v>0</v>
      </c>
      <c r="AG9" s="86" t="s">
        <v>295</v>
      </c>
      <c r="AH9" s="86"/>
      <c r="AI9" s="92" t="s">
        <v>289</v>
      </c>
      <c r="AJ9" s="86" t="b">
        <v>0</v>
      </c>
      <c r="AK9" s="86">
        <v>0</v>
      </c>
      <c r="AL9" s="92" t="s">
        <v>289</v>
      </c>
      <c r="AM9" s="86" t="s">
        <v>298</v>
      </c>
      <c r="AN9" s="86" t="b">
        <v>1</v>
      </c>
      <c r="AO9" s="92" t="s">
        <v>285</v>
      </c>
      <c r="AP9" s="86" t="s">
        <v>176</v>
      </c>
      <c r="AQ9" s="86">
        <v>0</v>
      </c>
      <c r="AR9" s="86">
        <v>0</v>
      </c>
      <c r="AS9" s="86"/>
      <c r="AT9" s="86"/>
      <c r="AU9" s="86"/>
      <c r="AV9" s="86"/>
      <c r="AW9" s="86"/>
      <c r="AX9" s="86"/>
      <c r="AY9" s="86"/>
      <c r="AZ9" s="86"/>
      <c r="BA9">
        <v>1</v>
      </c>
      <c r="BB9" s="85" t="str">
        <f>REPLACE(INDEX(GroupVertices[Group],MATCH(Edges[[#This Row],[Vertex 1]],GroupVertices[Vertex],0)),1,1,"")</f>
        <v>5</v>
      </c>
      <c r="BC9" s="85" t="str">
        <f>REPLACE(INDEX(GroupVertices[Group],MATCH(Edges[[#This Row],[Vertex 2]],GroupVertices[Vertex],0)),1,1,"")</f>
        <v>5</v>
      </c>
      <c r="BD9" s="51">
        <v>0</v>
      </c>
      <c r="BE9" s="52">
        <v>0</v>
      </c>
      <c r="BF9" s="51">
        <v>0</v>
      </c>
      <c r="BG9" s="52">
        <v>0</v>
      </c>
      <c r="BH9" s="51">
        <v>0</v>
      </c>
      <c r="BI9" s="52">
        <v>0</v>
      </c>
      <c r="BJ9" s="51">
        <v>23</v>
      </c>
      <c r="BK9" s="52">
        <v>100</v>
      </c>
      <c r="BL9" s="51">
        <v>23</v>
      </c>
    </row>
    <row r="10" spans="1:64" ht="45">
      <c r="A10" s="84" t="s">
        <v>218</v>
      </c>
      <c r="B10" s="84" t="s">
        <v>227</v>
      </c>
      <c r="C10" s="53" t="s">
        <v>688</v>
      </c>
      <c r="D10" s="54">
        <v>3</v>
      </c>
      <c r="E10" s="65" t="s">
        <v>132</v>
      </c>
      <c r="F10" s="55">
        <v>35</v>
      </c>
      <c r="G10" s="53"/>
      <c r="H10" s="57"/>
      <c r="I10" s="56"/>
      <c r="J10" s="56"/>
      <c r="K10" s="36" t="s">
        <v>65</v>
      </c>
      <c r="L10" s="83">
        <v>10</v>
      </c>
      <c r="M10" s="83"/>
      <c r="N10" s="63"/>
      <c r="O10" s="86" t="s">
        <v>231</v>
      </c>
      <c r="P10" s="88">
        <v>43692.30552083333</v>
      </c>
      <c r="Q10" s="86" t="s">
        <v>238</v>
      </c>
      <c r="R10" s="86"/>
      <c r="S10" s="86"/>
      <c r="T10" s="86"/>
      <c r="U10" s="86"/>
      <c r="V10" s="90" t="s">
        <v>258</v>
      </c>
      <c r="W10" s="88">
        <v>43692.30552083333</v>
      </c>
      <c r="X10" s="90" t="s">
        <v>268</v>
      </c>
      <c r="Y10" s="86"/>
      <c r="Z10" s="86"/>
      <c r="AA10" s="92" t="s">
        <v>278</v>
      </c>
      <c r="AB10" s="92" t="s">
        <v>286</v>
      </c>
      <c r="AC10" s="86" t="b">
        <v>0</v>
      </c>
      <c r="AD10" s="86">
        <v>0</v>
      </c>
      <c r="AE10" s="92" t="s">
        <v>293</v>
      </c>
      <c r="AF10" s="86" t="b">
        <v>0</v>
      </c>
      <c r="AG10" s="86" t="s">
        <v>295</v>
      </c>
      <c r="AH10" s="86"/>
      <c r="AI10" s="92" t="s">
        <v>289</v>
      </c>
      <c r="AJ10" s="86" t="b">
        <v>0</v>
      </c>
      <c r="AK10" s="86">
        <v>0</v>
      </c>
      <c r="AL10" s="92" t="s">
        <v>289</v>
      </c>
      <c r="AM10" s="86" t="s">
        <v>297</v>
      </c>
      <c r="AN10" s="86" t="b">
        <v>0</v>
      </c>
      <c r="AO10" s="92" t="s">
        <v>286</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c r="BE10" s="52"/>
      <c r="BF10" s="51"/>
      <c r="BG10" s="52"/>
      <c r="BH10" s="51"/>
      <c r="BI10" s="52"/>
      <c r="BJ10" s="51"/>
      <c r="BK10" s="52"/>
      <c r="BL10" s="51"/>
    </row>
    <row r="11" spans="1:64" ht="45">
      <c r="A11" s="84" t="s">
        <v>218</v>
      </c>
      <c r="B11" s="84" t="s">
        <v>228</v>
      </c>
      <c r="C11" s="53" t="s">
        <v>688</v>
      </c>
      <c r="D11" s="54">
        <v>3</v>
      </c>
      <c r="E11" s="65" t="s">
        <v>132</v>
      </c>
      <c r="F11" s="55">
        <v>35</v>
      </c>
      <c r="G11" s="53"/>
      <c r="H11" s="57"/>
      <c r="I11" s="56"/>
      <c r="J11" s="56"/>
      <c r="K11" s="36" t="s">
        <v>65</v>
      </c>
      <c r="L11" s="83">
        <v>11</v>
      </c>
      <c r="M11" s="83"/>
      <c r="N11" s="63"/>
      <c r="O11" s="86" t="s">
        <v>230</v>
      </c>
      <c r="P11" s="88">
        <v>43692.30552083333</v>
      </c>
      <c r="Q11" s="86" t="s">
        <v>238</v>
      </c>
      <c r="R11" s="86"/>
      <c r="S11" s="86"/>
      <c r="T11" s="86"/>
      <c r="U11" s="86"/>
      <c r="V11" s="90" t="s">
        <v>258</v>
      </c>
      <c r="W11" s="88">
        <v>43692.30552083333</v>
      </c>
      <c r="X11" s="90" t="s">
        <v>268</v>
      </c>
      <c r="Y11" s="86"/>
      <c r="Z11" s="86"/>
      <c r="AA11" s="92" t="s">
        <v>278</v>
      </c>
      <c r="AB11" s="92" t="s">
        <v>286</v>
      </c>
      <c r="AC11" s="86" t="b">
        <v>0</v>
      </c>
      <c r="AD11" s="86">
        <v>0</v>
      </c>
      <c r="AE11" s="92" t="s">
        <v>293</v>
      </c>
      <c r="AF11" s="86" t="b">
        <v>0</v>
      </c>
      <c r="AG11" s="86" t="s">
        <v>295</v>
      </c>
      <c r="AH11" s="86"/>
      <c r="AI11" s="92" t="s">
        <v>289</v>
      </c>
      <c r="AJ11" s="86" t="b">
        <v>0</v>
      </c>
      <c r="AK11" s="86">
        <v>0</v>
      </c>
      <c r="AL11" s="92" t="s">
        <v>289</v>
      </c>
      <c r="AM11" s="86" t="s">
        <v>297</v>
      </c>
      <c r="AN11" s="86" t="b">
        <v>0</v>
      </c>
      <c r="AO11" s="92" t="s">
        <v>286</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0</v>
      </c>
      <c r="BE11" s="52">
        <v>0</v>
      </c>
      <c r="BF11" s="51">
        <v>0</v>
      </c>
      <c r="BG11" s="52">
        <v>0</v>
      </c>
      <c r="BH11" s="51">
        <v>0</v>
      </c>
      <c r="BI11" s="52">
        <v>0</v>
      </c>
      <c r="BJ11" s="51">
        <v>12</v>
      </c>
      <c r="BK11" s="52">
        <v>100</v>
      </c>
      <c r="BL11" s="51">
        <v>12</v>
      </c>
    </row>
    <row r="12" spans="1:64" ht="45">
      <c r="A12" s="84" t="s">
        <v>219</v>
      </c>
      <c r="B12" s="84" t="s">
        <v>229</v>
      </c>
      <c r="C12" s="53" t="s">
        <v>688</v>
      </c>
      <c r="D12" s="54">
        <v>3</v>
      </c>
      <c r="E12" s="65" t="s">
        <v>132</v>
      </c>
      <c r="F12" s="55">
        <v>35</v>
      </c>
      <c r="G12" s="53"/>
      <c r="H12" s="57"/>
      <c r="I12" s="56"/>
      <c r="J12" s="56"/>
      <c r="K12" s="36" t="s">
        <v>65</v>
      </c>
      <c r="L12" s="83">
        <v>12</v>
      </c>
      <c r="M12" s="83"/>
      <c r="N12" s="63"/>
      <c r="O12" s="86" t="s">
        <v>230</v>
      </c>
      <c r="P12" s="88">
        <v>43692.315</v>
      </c>
      <c r="Q12" s="86" t="s">
        <v>239</v>
      </c>
      <c r="R12" s="90" t="s">
        <v>247</v>
      </c>
      <c r="S12" s="86" t="s">
        <v>250</v>
      </c>
      <c r="T12" s="86"/>
      <c r="U12" s="86"/>
      <c r="V12" s="90" t="s">
        <v>259</v>
      </c>
      <c r="W12" s="88">
        <v>43692.315</v>
      </c>
      <c r="X12" s="90" t="s">
        <v>269</v>
      </c>
      <c r="Y12" s="86"/>
      <c r="Z12" s="86"/>
      <c r="AA12" s="92" t="s">
        <v>279</v>
      </c>
      <c r="AB12" s="92" t="s">
        <v>287</v>
      </c>
      <c r="AC12" s="86" t="b">
        <v>0</v>
      </c>
      <c r="AD12" s="86">
        <v>0</v>
      </c>
      <c r="AE12" s="92" t="s">
        <v>294</v>
      </c>
      <c r="AF12" s="86" t="b">
        <v>0</v>
      </c>
      <c r="AG12" s="86" t="s">
        <v>295</v>
      </c>
      <c r="AH12" s="86"/>
      <c r="AI12" s="92" t="s">
        <v>289</v>
      </c>
      <c r="AJ12" s="86" t="b">
        <v>0</v>
      </c>
      <c r="AK12" s="86">
        <v>0</v>
      </c>
      <c r="AL12" s="92" t="s">
        <v>289</v>
      </c>
      <c r="AM12" s="86" t="s">
        <v>297</v>
      </c>
      <c r="AN12" s="86" t="b">
        <v>1</v>
      </c>
      <c r="AO12" s="92" t="s">
        <v>287</v>
      </c>
      <c r="AP12" s="86" t="s">
        <v>176</v>
      </c>
      <c r="AQ12" s="86">
        <v>0</v>
      </c>
      <c r="AR12" s="86">
        <v>0</v>
      </c>
      <c r="AS12" s="86"/>
      <c r="AT12" s="86"/>
      <c r="AU12" s="86"/>
      <c r="AV12" s="86"/>
      <c r="AW12" s="86"/>
      <c r="AX12" s="86"/>
      <c r="AY12" s="86"/>
      <c r="AZ12" s="86"/>
      <c r="BA12">
        <v>1</v>
      </c>
      <c r="BB12" s="85" t="str">
        <f>REPLACE(INDEX(GroupVertices[Group],MATCH(Edges[[#This Row],[Vertex 1]],GroupVertices[Vertex],0)),1,1,"")</f>
        <v>4</v>
      </c>
      <c r="BC12" s="85" t="str">
        <f>REPLACE(INDEX(GroupVertices[Group],MATCH(Edges[[#This Row],[Vertex 2]],GroupVertices[Vertex],0)),1,1,"")</f>
        <v>4</v>
      </c>
      <c r="BD12" s="51">
        <v>0</v>
      </c>
      <c r="BE12" s="52">
        <v>0</v>
      </c>
      <c r="BF12" s="51">
        <v>0</v>
      </c>
      <c r="BG12" s="52">
        <v>0</v>
      </c>
      <c r="BH12" s="51">
        <v>0</v>
      </c>
      <c r="BI12" s="52">
        <v>0</v>
      </c>
      <c r="BJ12" s="51">
        <v>21</v>
      </c>
      <c r="BK12" s="52">
        <v>100</v>
      </c>
      <c r="BL12" s="51">
        <v>21</v>
      </c>
    </row>
    <row r="13" spans="1:64" ht="45">
      <c r="A13" s="84" t="s">
        <v>220</v>
      </c>
      <c r="B13" s="84" t="s">
        <v>220</v>
      </c>
      <c r="C13" s="53" t="s">
        <v>688</v>
      </c>
      <c r="D13" s="54">
        <v>3</v>
      </c>
      <c r="E13" s="65" t="s">
        <v>132</v>
      </c>
      <c r="F13" s="55">
        <v>35</v>
      </c>
      <c r="G13" s="53"/>
      <c r="H13" s="57"/>
      <c r="I13" s="56"/>
      <c r="J13" s="56"/>
      <c r="K13" s="36" t="s">
        <v>65</v>
      </c>
      <c r="L13" s="83">
        <v>13</v>
      </c>
      <c r="M13" s="83"/>
      <c r="N13" s="63"/>
      <c r="O13" s="86" t="s">
        <v>176</v>
      </c>
      <c r="P13" s="88">
        <v>43698.84395833333</v>
      </c>
      <c r="Q13" s="86" t="s">
        <v>240</v>
      </c>
      <c r="R13" s="90" t="s">
        <v>248</v>
      </c>
      <c r="S13" s="86" t="s">
        <v>250</v>
      </c>
      <c r="T13" s="86"/>
      <c r="U13" s="86"/>
      <c r="V13" s="90" t="s">
        <v>260</v>
      </c>
      <c r="W13" s="88">
        <v>43698.84395833333</v>
      </c>
      <c r="X13" s="90" t="s">
        <v>270</v>
      </c>
      <c r="Y13" s="86"/>
      <c r="Z13" s="86"/>
      <c r="AA13" s="92" t="s">
        <v>280</v>
      </c>
      <c r="AB13" s="86"/>
      <c r="AC13" s="86" t="b">
        <v>0</v>
      </c>
      <c r="AD13" s="86">
        <v>0</v>
      </c>
      <c r="AE13" s="92" t="s">
        <v>289</v>
      </c>
      <c r="AF13" s="86" t="b">
        <v>1</v>
      </c>
      <c r="AG13" s="86" t="s">
        <v>295</v>
      </c>
      <c r="AH13" s="86"/>
      <c r="AI13" s="92" t="s">
        <v>296</v>
      </c>
      <c r="AJ13" s="86" t="b">
        <v>0</v>
      </c>
      <c r="AK13" s="86">
        <v>0</v>
      </c>
      <c r="AL13" s="92" t="s">
        <v>289</v>
      </c>
      <c r="AM13" s="86" t="s">
        <v>297</v>
      </c>
      <c r="AN13" s="86" t="b">
        <v>1</v>
      </c>
      <c r="AO13" s="92" t="s">
        <v>280</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0</v>
      </c>
      <c r="BE13" s="52">
        <v>0</v>
      </c>
      <c r="BF13" s="51">
        <v>0</v>
      </c>
      <c r="BG13" s="52">
        <v>0</v>
      </c>
      <c r="BH13" s="51">
        <v>0</v>
      </c>
      <c r="BI13" s="52">
        <v>0</v>
      </c>
      <c r="BJ13" s="51">
        <v>18</v>
      </c>
      <c r="BK13" s="52">
        <v>100</v>
      </c>
      <c r="BL13" s="51">
        <v>18</v>
      </c>
    </row>
    <row r="14" spans="1:64" ht="45">
      <c r="A14" s="84" t="s">
        <v>221</v>
      </c>
      <c r="B14" s="84" t="s">
        <v>221</v>
      </c>
      <c r="C14" s="53" t="s">
        <v>688</v>
      </c>
      <c r="D14" s="54">
        <v>3</v>
      </c>
      <c r="E14" s="65" t="s">
        <v>132</v>
      </c>
      <c r="F14" s="55">
        <v>35</v>
      </c>
      <c r="G14" s="53"/>
      <c r="H14" s="57"/>
      <c r="I14" s="56"/>
      <c r="J14" s="56"/>
      <c r="K14" s="36" t="s">
        <v>65</v>
      </c>
      <c r="L14" s="83">
        <v>14</v>
      </c>
      <c r="M14" s="83"/>
      <c r="N14" s="63"/>
      <c r="O14" s="86" t="s">
        <v>176</v>
      </c>
      <c r="P14" s="88">
        <v>43700.39486111111</v>
      </c>
      <c r="Q14" s="86" t="s">
        <v>241</v>
      </c>
      <c r="R14" s="90" t="s">
        <v>249</v>
      </c>
      <c r="S14" s="86" t="s">
        <v>250</v>
      </c>
      <c r="T14" s="86"/>
      <c r="U14" s="86"/>
      <c r="V14" s="90" t="s">
        <v>261</v>
      </c>
      <c r="W14" s="88">
        <v>43700.39486111111</v>
      </c>
      <c r="X14" s="90" t="s">
        <v>271</v>
      </c>
      <c r="Y14" s="86"/>
      <c r="Z14" s="86"/>
      <c r="AA14" s="92" t="s">
        <v>281</v>
      </c>
      <c r="AB14" s="86"/>
      <c r="AC14" s="86" t="b">
        <v>0</v>
      </c>
      <c r="AD14" s="86">
        <v>0</v>
      </c>
      <c r="AE14" s="92" t="s">
        <v>289</v>
      </c>
      <c r="AF14" s="86" t="b">
        <v>0</v>
      </c>
      <c r="AG14" s="86" t="s">
        <v>295</v>
      </c>
      <c r="AH14" s="86"/>
      <c r="AI14" s="92" t="s">
        <v>289</v>
      </c>
      <c r="AJ14" s="86" t="b">
        <v>0</v>
      </c>
      <c r="AK14" s="86">
        <v>0</v>
      </c>
      <c r="AL14" s="92" t="s">
        <v>289</v>
      </c>
      <c r="AM14" s="86" t="s">
        <v>298</v>
      </c>
      <c r="AN14" s="86" t="b">
        <v>1</v>
      </c>
      <c r="AO14" s="92" t="s">
        <v>281</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23</v>
      </c>
      <c r="BK14" s="52">
        <v>100</v>
      </c>
      <c r="BL14" s="51">
        <v>23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hyperlinks>
    <hyperlink ref="R3" r:id="rId1" display="https://twitter.com/i/web/status/1160542695728832512"/>
    <hyperlink ref="R4" r:id="rId2" display="https://twitter.com/i/web/status/1160628655598505984"/>
    <hyperlink ref="R5" r:id="rId3" display="https://twitter.com/i/web/status/1161066981216460801"/>
    <hyperlink ref="R8" r:id="rId4" display="https://www.facebook.com/100010809189560/posts/900063167030648/"/>
    <hyperlink ref="R9" r:id="rId5" display="https://twitter.com/i/web/status/1161710430399729664"/>
    <hyperlink ref="R12" r:id="rId6" display="https://twitter.com/i/web/status/1161903751076225025"/>
    <hyperlink ref="R13" r:id="rId7" display="https://twitter.com/i/web/status/1164269769987694594"/>
    <hyperlink ref="R14" r:id="rId8" display="https://twitter.com/i/web/status/1164831796652982274"/>
    <hyperlink ref="V3" r:id="rId9" display="http://pbs.twimg.com/profile_images/1147209705850310656/4jrjRuxu_normal.jpg"/>
    <hyperlink ref="V4" r:id="rId10" display="http://pbs.twimg.com/profile_images/1159904630245122048/P3o7NkO9_normal.jpg"/>
    <hyperlink ref="V5" r:id="rId11" display="http://pbs.twimg.com/profile_images/1011205278199631872/gCXTRtJ9_normal.jpg"/>
    <hyperlink ref="V6" r:id="rId12" display="http://abs.twimg.com/sticky/default_profile_images/default_profile_normal.png"/>
    <hyperlink ref="V7" r:id="rId13" display="http://abs.twimg.com/sticky/default_profile_images/default_profile_normal.png"/>
    <hyperlink ref="V8" r:id="rId14" display="http://pbs.twimg.com/profile_images/856664119658897408/7w29_NxF_normal.jpg"/>
    <hyperlink ref="V9" r:id="rId15" display="http://pbs.twimg.com/profile_images/1138118061368729600/9e6oEZx6_normal.jpg"/>
    <hyperlink ref="V10" r:id="rId16" display="http://pbs.twimg.com/profile_images/1160568440895225856/PjNmYIC3_normal.jpg"/>
    <hyperlink ref="V11" r:id="rId17" display="http://pbs.twimg.com/profile_images/1160568440895225856/PjNmYIC3_normal.jpg"/>
    <hyperlink ref="V12" r:id="rId18" display="http://pbs.twimg.com/profile_images/562010995925983233/6mczWehq_normal.png"/>
    <hyperlink ref="V13" r:id="rId19" display="http://pbs.twimg.com/profile_images/1150907202447826944/roNdLdLI_normal.jpg"/>
    <hyperlink ref="V14" r:id="rId20" display="http://pbs.twimg.com/profile_images/1161898659623198721/WwjQW8Ms_normal.jpg"/>
    <hyperlink ref="X3" r:id="rId21" display="https://twitter.com/#!/syria_neet/status/1160542695728832512"/>
    <hyperlink ref="X4" r:id="rId22" display="https://twitter.com/#!/sammy_aw/status/1160628655598505984"/>
    <hyperlink ref="X5" r:id="rId23" display="https://twitter.com/#!/sam_samoooiiiii/status/1161066981216460801"/>
    <hyperlink ref="X6" r:id="rId24" display="https://twitter.com/#!/mmoo9m/status/1161134027409108992"/>
    <hyperlink ref="X7" r:id="rId25" display="https://twitter.com/#!/mmoo9m/status/1161134027409108992"/>
    <hyperlink ref="X8" r:id="rId26" display="https://twitter.com/#!/muhammedalhamd/status/1161706410826174464"/>
    <hyperlink ref="X9" r:id="rId27" display="https://twitter.com/#!/joe68095082/status/1161710430399729664"/>
    <hyperlink ref="X10" r:id="rId28" display="https://twitter.com/#!/3lalillo/status/1161900318541717504"/>
    <hyperlink ref="X11" r:id="rId29" display="https://twitter.com/#!/3lalillo/status/1161900318541717504"/>
    <hyperlink ref="X12" r:id="rId30" display="https://twitter.com/#!/26b169ff3ffa4bc/status/1161903751076225025"/>
    <hyperlink ref="X13" r:id="rId31" display="https://twitter.com/#!/ameralmoghrabi4/status/1164269769987694594"/>
    <hyperlink ref="X14" r:id="rId32" display="https://twitter.com/#!/ssea70/status/1164831796652982274"/>
  </hyperlinks>
  <printOptions/>
  <pageMargins left="0.7" right="0.7" top="0.75" bottom="0.75" header="0.3" footer="0.3"/>
  <pageSetup horizontalDpi="600" verticalDpi="600" orientation="portrait" r:id="rId36"/>
  <legacyDrawing r:id="rId34"/>
  <tableParts>
    <tablePart r:id="rId3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644</v>
      </c>
      <c r="B1" s="13" t="s">
        <v>645</v>
      </c>
      <c r="C1" s="13" t="s">
        <v>638</v>
      </c>
      <c r="D1" s="13" t="s">
        <v>639</v>
      </c>
      <c r="E1" s="13" t="s">
        <v>646</v>
      </c>
      <c r="F1" s="13" t="s">
        <v>144</v>
      </c>
      <c r="G1" s="13" t="s">
        <v>647</v>
      </c>
      <c r="H1" s="13" t="s">
        <v>648</v>
      </c>
      <c r="I1" s="13" t="s">
        <v>649</v>
      </c>
      <c r="J1" s="13" t="s">
        <v>650</v>
      </c>
      <c r="K1" s="13" t="s">
        <v>651</v>
      </c>
      <c r="L1" s="13" t="s">
        <v>652</v>
      </c>
    </row>
    <row r="2" spans="1:12" ht="15">
      <c r="A2" s="91" t="s">
        <v>530</v>
      </c>
      <c r="B2" s="91" t="s">
        <v>531</v>
      </c>
      <c r="C2" s="91">
        <v>2</v>
      </c>
      <c r="D2" s="130">
        <v>0.0076809890586375705</v>
      </c>
      <c r="E2" s="130">
        <v>1.0894004112293108</v>
      </c>
      <c r="F2" s="91" t="s">
        <v>640</v>
      </c>
      <c r="G2" s="91" t="b">
        <v>0</v>
      </c>
      <c r="H2" s="91" t="b">
        <v>0</v>
      </c>
      <c r="I2" s="91" t="b">
        <v>0</v>
      </c>
      <c r="J2" s="91" t="b">
        <v>0</v>
      </c>
      <c r="K2" s="91" t="b">
        <v>0</v>
      </c>
      <c r="L2" s="91" t="b">
        <v>0</v>
      </c>
    </row>
    <row r="3" spans="1:12" ht="15">
      <c r="A3" s="91" t="s">
        <v>529</v>
      </c>
      <c r="B3" s="91" t="s">
        <v>530</v>
      </c>
      <c r="C3" s="91">
        <v>2</v>
      </c>
      <c r="D3" s="130">
        <v>0.0076809890586375705</v>
      </c>
      <c r="E3" s="130">
        <v>0.7372178931179484</v>
      </c>
      <c r="F3" s="91" t="s">
        <v>640</v>
      </c>
      <c r="G3" s="91" t="b">
        <v>0</v>
      </c>
      <c r="H3" s="91" t="b">
        <v>0</v>
      </c>
      <c r="I3" s="91" t="b">
        <v>0</v>
      </c>
      <c r="J3" s="91" t="b">
        <v>0</v>
      </c>
      <c r="K3" s="91" t="b">
        <v>0</v>
      </c>
      <c r="L3" s="91" t="b">
        <v>0</v>
      </c>
    </row>
    <row r="4" spans="1:12" ht="15">
      <c r="A4" s="91" t="s">
        <v>536</v>
      </c>
      <c r="B4" s="91" t="s">
        <v>537</v>
      </c>
      <c r="C4" s="91">
        <v>2</v>
      </c>
      <c r="D4" s="130">
        <v>0.0076809890586375705</v>
      </c>
      <c r="E4" s="130">
        <v>1.934498451243568</v>
      </c>
      <c r="F4" s="91" t="s">
        <v>640</v>
      </c>
      <c r="G4" s="91" t="b">
        <v>0</v>
      </c>
      <c r="H4" s="91" t="b">
        <v>0</v>
      </c>
      <c r="I4" s="91" t="b">
        <v>0</v>
      </c>
      <c r="J4" s="91" t="b">
        <v>0</v>
      </c>
      <c r="K4" s="91" t="b">
        <v>0</v>
      </c>
      <c r="L4" s="91" t="b">
        <v>0</v>
      </c>
    </row>
    <row r="5" spans="1:12" ht="15">
      <c r="A5" s="91" t="s">
        <v>529</v>
      </c>
      <c r="B5" s="91" t="s">
        <v>530</v>
      </c>
      <c r="C5" s="91">
        <v>2</v>
      </c>
      <c r="D5" s="130">
        <v>0.008247397141478936</v>
      </c>
      <c r="E5" s="130">
        <v>1.236789099409293</v>
      </c>
      <c r="F5" s="91" t="s">
        <v>468</v>
      </c>
      <c r="G5" s="91" t="b">
        <v>0</v>
      </c>
      <c r="H5" s="91" t="b">
        <v>0</v>
      </c>
      <c r="I5" s="91" t="b">
        <v>0</v>
      </c>
      <c r="J5" s="91" t="b">
        <v>0</v>
      </c>
      <c r="K5" s="91" t="b">
        <v>0</v>
      </c>
      <c r="L5" s="91" t="b">
        <v>0</v>
      </c>
    </row>
    <row r="6" spans="1:12" ht="15">
      <c r="A6" s="91" t="s">
        <v>536</v>
      </c>
      <c r="B6" s="91" t="s">
        <v>537</v>
      </c>
      <c r="C6" s="91">
        <v>2</v>
      </c>
      <c r="D6" s="130">
        <v>0.008247397141478936</v>
      </c>
      <c r="E6" s="130">
        <v>1.5378190950732742</v>
      </c>
      <c r="F6" s="91" t="s">
        <v>468</v>
      </c>
      <c r="G6" s="91" t="b">
        <v>0</v>
      </c>
      <c r="H6" s="91" t="b">
        <v>0</v>
      </c>
      <c r="I6" s="91" t="b">
        <v>0</v>
      </c>
      <c r="J6" s="91" t="b">
        <v>0</v>
      </c>
      <c r="K6" s="91" t="b">
        <v>0</v>
      </c>
      <c r="L6" s="91" t="b">
        <v>0</v>
      </c>
    </row>
    <row r="7" spans="1:12" ht="15">
      <c r="A7" s="91" t="s">
        <v>530</v>
      </c>
      <c r="B7" s="91" t="s">
        <v>531</v>
      </c>
      <c r="C7" s="91">
        <v>2</v>
      </c>
      <c r="D7" s="130">
        <v>0.008247397141478936</v>
      </c>
      <c r="E7" s="130">
        <v>1.1856365769619117</v>
      </c>
      <c r="F7" s="91" t="s">
        <v>468</v>
      </c>
      <c r="G7" s="91" t="b">
        <v>0</v>
      </c>
      <c r="H7" s="91" t="b">
        <v>0</v>
      </c>
      <c r="I7" s="91" t="b">
        <v>0</v>
      </c>
      <c r="J7" s="91" t="b">
        <v>0</v>
      </c>
      <c r="K7" s="91" t="b">
        <v>0</v>
      </c>
      <c r="L7"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664</v>
      </c>
      <c r="B2" s="133" t="s">
        <v>665</v>
      </c>
      <c r="C2" s="67" t="s">
        <v>666</v>
      </c>
    </row>
    <row r="3" spans="1:3" ht="15">
      <c r="A3" s="132" t="s">
        <v>468</v>
      </c>
      <c r="B3" s="132" t="s">
        <v>468</v>
      </c>
      <c r="C3" s="36">
        <v>4</v>
      </c>
    </row>
    <row r="4" spans="1:3" ht="15">
      <c r="A4" s="132" t="s">
        <v>469</v>
      </c>
      <c r="B4" s="132" t="s">
        <v>469</v>
      </c>
      <c r="C4" s="36">
        <v>2</v>
      </c>
    </row>
    <row r="5" spans="1:3" ht="15">
      <c r="A5" s="132" t="s">
        <v>470</v>
      </c>
      <c r="B5" s="132" t="s">
        <v>470</v>
      </c>
      <c r="C5" s="36">
        <v>2</v>
      </c>
    </row>
    <row r="6" spans="1:3" ht="15">
      <c r="A6" s="132" t="s">
        <v>471</v>
      </c>
      <c r="B6" s="132" t="s">
        <v>471</v>
      </c>
      <c r="C6" s="36">
        <v>1</v>
      </c>
    </row>
    <row r="7" spans="1:3" ht="15">
      <c r="A7" s="132" t="s">
        <v>472</v>
      </c>
      <c r="B7" s="132" t="s">
        <v>472</v>
      </c>
      <c r="C7" s="36">
        <v>1</v>
      </c>
    </row>
    <row r="8" spans="1:3" ht="15">
      <c r="A8" s="132" t="s">
        <v>473</v>
      </c>
      <c r="B8" s="132" t="s">
        <v>473</v>
      </c>
      <c r="C8" s="36">
        <v>1</v>
      </c>
    </row>
    <row r="9" spans="1:3" ht="15">
      <c r="A9" s="132" t="s">
        <v>474</v>
      </c>
      <c r="B9" s="132" t="s">
        <v>474</v>
      </c>
      <c r="C9"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672</v>
      </c>
      <c r="B1" s="13" t="s">
        <v>17</v>
      </c>
    </row>
    <row r="2" spans="1:2" ht="15">
      <c r="A2" s="85" t="s">
        <v>673</v>
      </c>
      <c r="B2" s="85" t="s">
        <v>679</v>
      </c>
    </row>
    <row r="3" spans="1:2" ht="15">
      <c r="A3" s="85" t="s">
        <v>674</v>
      </c>
      <c r="B3" s="85" t="s">
        <v>680</v>
      </c>
    </row>
    <row r="4" spans="1:2" ht="15">
      <c r="A4" s="85" t="s">
        <v>675</v>
      </c>
      <c r="B4" s="85" t="s">
        <v>681</v>
      </c>
    </row>
    <row r="5" spans="1:2" ht="15">
      <c r="A5" s="85" t="s">
        <v>676</v>
      </c>
      <c r="B5" s="85" t="s">
        <v>682</v>
      </c>
    </row>
    <row r="6" spans="1:2" ht="15">
      <c r="A6" s="85" t="s">
        <v>677</v>
      </c>
      <c r="B6" s="85" t="s">
        <v>683</v>
      </c>
    </row>
    <row r="7" spans="1:2" ht="15">
      <c r="A7" s="85" t="s">
        <v>678</v>
      </c>
      <c r="B7" s="85" t="s">
        <v>680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467</v>
      </c>
      <c r="BB2" s="13" t="s">
        <v>483</v>
      </c>
      <c r="BC2" s="13" t="s">
        <v>484</v>
      </c>
      <c r="BD2" s="67" t="s">
        <v>653</v>
      </c>
      <c r="BE2" s="67" t="s">
        <v>654</v>
      </c>
      <c r="BF2" s="67" t="s">
        <v>655</v>
      </c>
      <c r="BG2" s="67" t="s">
        <v>656</v>
      </c>
      <c r="BH2" s="67" t="s">
        <v>657</v>
      </c>
      <c r="BI2" s="67" t="s">
        <v>658</v>
      </c>
      <c r="BJ2" s="67" t="s">
        <v>659</v>
      </c>
      <c r="BK2" s="67" t="s">
        <v>660</v>
      </c>
      <c r="BL2" s="67" t="s">
        <v>661</v>
      </c>
    </row>
    <row r="3" spans="1:64" ht="15" customHeight="1">
      <c r="A3" s="84" t="s">
        <v>212</v>
      </c>
      <c r="B3" s="84" t="s">
        <v>222</v>
      </c>
      <c r="C3" s="53"/>
      <c r="D3" s="54"/>
      <c r="E3" s="65"/>
      <c r="F3" s="55"/>
      <c r="G3" s="53"/>
      <c r="H3" s="57"/>
      <c r="I3" s="56"/>
      <c r="J3" s="56"/>
      <c r="K3" s="36" t="s">
        <v>65</v>
      </c>
      <c r="L3" s="62">
        <v>3</v>
      </c>
      <c r="M3" s="62"/>
      <c r="N3" s="63"/>
      <c r="O3" s="85" t="s">
        <v>230</v>
      </c>
      <c r="P3" s="87">
        <v>43688.55920138889</v>
      </c>
      <c r="Q3" s="85" t="s">
        <v>232</v>
      </c>
      <c r="R3" s="89" t="s">
        <v>242</v>
      </c>
      <c r="S3" s="85" t="s">
        <v>250</v>
      </c>
      <c r="T3" s="85"/>
      <c r="U3" s="85"/>
      <c r="V3" s="89" t="s">
        <v>252</v>
      </c>
      <c r="W3" s="87">
        <v>43688.55920138889</v>
      </c>
      <c r="X3" s="89" t="s">
        <v>262</v>
      </c>
      <c r="Y3" s="85"/>
      <c r="Z3" s="85"/>
      <c r="AA3" s="91" t="s">
        <v>272</v>
      </c>
      <c r="AB3" s="91" t="s">
        <v>282</v>
      </c>
      <c r="AC3" s="85" t="b">
        <v>0</v>
      </c>
      <c r="AD3" s="85">
        <v>0</v>
      </c>
      <c r="AE3" s="91" t="s">
        <v>288</v>
      </c>
      <c r="AF3" s="85" t="b">
        <v>0</v>
      </c>
      <c r="AG3" s="85" t="s">
        <v>295</v>
      </c>
      <c r="AH3" s="85"/>
      <c r="AI3" s="91" t="s">
        <v>289</v>
      </c>
      <c r="AJ3" s="85" t="b">
        <v>0</v>
      </c>
      <c r="AK3" s="85">
        <v>0</v>
      </c>
      <c r="AL3" s="91" t="s">
        <v>289</v>
      </c>
      <c r="AM3" s="85" t="s">
        <v>297</v>
      </c>
      <c r="AN3" s="85" t="b">
        <v>1</v>
      </c>
      <c r="AO3" s="91" t="s">
        <v>282</v>
      </c>
      <c r="AP3" s="85" t="s">
        <v>176</v>
      </c>
      <c r="AQ3" s="85">
        <v>0</v>
      </c>
      <c r="AR3" s="85">
        <v>0</v>
      </c>
      <c r="AS3" s="85"/>
      <c r="AT3" s="85"/>
      <c r="AU3" s="85"/>
      <c r="AV3" s="85"/>
      <c r="AW3" s="85"/>
      <c r="AX3" s="85"/>
      <c r="AY3" s="85"/>
      <c r="AZ3" s="85"/>
      <c r="BA3">
        <v>1</v>
      </c>
      <c r="BB3" s="85" t="str">
        <f>REPLACE(INDEX(GroupVertices[Group],MATCH(Edges25[[#This Row],[Vertex 1]],GroupVertices[Vertex],0)),1,1,"")</f>
        <v>7</v>
      </c>
      <c r="BC3" s="85" t="str">
        <f>REPLACE(INDEX(GroupVertices[Group],MATCH(Edges25[[#This Row],[Vertex 2]],GroupVertices[Vertex],0)),1,1,"")</f>
        <v>7</v>
      </c>
      <c r="BD3" s="51">
        <v>0</v>
      </c>
      <c r="BE3" s="52">
        <v>0</v>
      </c>
      <c r="BF3" s="51">
        <v>0</v>
      </c>
      <c r="BG3" s="52">
        <v>0</v>
      </c>
      <c r="BH3" s="51">
        <v>0</v>
      </c>
      <c r="BI3" s="52">
        <v>0</v>
      </c>
      <c r="BJ3" s="51">
        <v>20</v>
      </c>
      <c r="BK3" s="52">
        <v>100</v>
      </c>
      <c r="BL3" s="51">
        <v>20</v>
      </c>
    </row>
    <row r="4" spans="1:64" ht="15" customHeight="1">
      <c r="A4" s="84" t="s">
        <v>213</v>
      </c>
      <c r="B4" s="84" t="s">
        <v>213</v>
      </c>
      <c r="C4" s="53"/>
      <c r="D4" s="54"/>
      <c r="E4" s="65"/>
      <c r="F4" s="55"/>
      <c r="G4" s="53"/>
      <c r="H4" s="57"/>
      <c r="I4" s="56"/>
      <c r="J4" s="56"/>
      <c r="K4" s="36" t="s">
        <v>65</v>
      </c>
      <c r="L4" s="83">
        <v>4</v>
      </c>
      <c r="M4" s="83"/>
      <c r="N4" s="63"/>
      <c r="O4" s="86" t="s">
        <v>176</v>
      </c>
      <c r="P4" s="88">
        <v>43688.79640046296</v>
      </c>
      <c r="Q4" s="86" t="s">
        <v>233</v>
      </c>
      <c r="R4" s="90" t="s">
        <v>243</v>
      </c>
      <c r="S4" s="86" t="s">
        <v>250</v>
      </c>
      <c r="T4" s="86"/>
      <c r="U4" s="86"/>
      <c r="V4" s="90" t="s">
        <v>253</v>
      </c>
      <c r="W4" s="88">
        <v>43688.79640046296</v>
      </c>
      <c r="X4" s="90" t="s">
        <v>263</v>
      </c>
      <c r="Y4" s="86"/>
      <c r="Z4" s="86"/>
      <c r="AA4" s="92" t="s">
        <v>273</v>
      </c>
      <c r="AB4" s="86"/>
      <c r="AC4" s="86" t="b">
        <v>0</v>
      </c>
      <c r="AD4" s="86">
        <v>0</v>
      </c>
      <c r="AE4" s="92" t="s">
        <v>289</v>
      </c>
      <c r="AF4" s="86" t="b">
        <v>0</v>
      </c>
      <c r="AG4" s="86" t="s">
        <v>295</v>
      </c>
      <c r="AH4" s="86"/>
      <c r="AI4" s="92" t="s">
        <v>289</v>
      </c>
      <c r="AJ4" s="86" t="b">
        <v>0</v>
      </c>
      <c r="AK4" s="86">
        <v>0</v>
      </c>
      <c r="AL4" s="92" t="s">
        <v>289</v>
      </c>
      <c r="AM4" s="86" t="s">
        <v>297</v>
      </c>
      <c r="AN4" s="86" t="b">
        <v>1</v>
      </c>
      <c r="AO4" s="92" t="s">
        <v>273</v>
      </c>
      <c r="AP4" s="86" t="s">
        <v>176</v>
      </c>
      <c r="AQ4" s="86">
        <v>0</v>
      </c>
      <c r="AR4" s="86">
        <v>0</v>
      </c>
      <c r="AS4" s="86"/>
      <c r="AT4" s="86"/>
      <c r="AU4" s="86"/>
      <c r="AV4" s="86"/>
      <c r="AW4" s="86"/>
      <c r="AX4" s="86"/>
      <c r="AY4" s="86"/>
      <c r="AZ4" s="86"/>
      <c r="BA4">
        <v>1</v>
      </c>
      <c r="BB4" s="85" t="str">
        <f>REPLACE(INDEX(GroupVertices[Group],MATCH(Edges25[[#This Row],[Vertex 1]],GroupVertices[Vertex],0)),1,1,"")</f>
        <v>1</v>
      </c>
      <c r="BC4" s="85" t="str">
        <f>REPLACE(INDEX(GroupVertices[Group],MATCH(Edges25[[#This Row],[Vertex 2]],GroupVertices[Vertex],0)),1,1,"")</f>
        <v>1</v>
      </c>
      <c r="BD4" s="51">
        <v>0</v>
      </c>
      <c r="BE4" s="52">
        <v>0</v>
      </c>
      <c r="BF4" s="51">
        <v>0</v>
      </c>
      <c r="BG4" s="52">
        <v>0</v>
      </c>
      <c r="BH4" s="51">
        <v>0</v>
      </c>
      <c r="BI4" s="52">
        <v>0</v>
      </c>
      <c r="BJ4" s="51">
        <v>21</v>
      </c>
      <c r="BK4" s="52">
        <v>100</v>
      </c>
      <c r="BL4" s="51">
        <v>21</v>
      </c>
    </row>
    <row r="5" spans="1:64" ht="15">
      <c r="A5" s="84" t="s">
        <v>214</v>
      </c>
      <c r="B5" s="84" t="s">
        <v>223</v>
      </c>
      <c r="C5" s="53"/>
      <c r="D5" s="54"/>
      <c r="E5" s="65"/>
      <c r="F5" s="55"/>
      <c r="G5" s="53"/>
      <c r="H5" s="57"/>
      <c r="I5" s="56"/>
      <c r="J5" s="56"/>
      <c r="K5" s="36" t="s">
        <v>65</v>
      </c>
      <c r="L5" s="83">
        <v>5</v>
      </c>
      <c r="M5" s="83"/>
      <c r="N5" s="63"/>
      <c r="O5" s="86" t="s">
        <v>230</v>
      </c>
      <c r="P5" s="88">
        <v>43690.005949074075</v>
      </c>
      <c r="Q5" s="86" t="s">
        <v>234</v>
      </c>
      <c r="R5" s="90" t="s">
        <v>244</v>
      </c>
      <c r="S5" s="86" t="s">
        <v>250</v>
      </c>
      <c r="T5" s="86"/>
      <c r="U5" s="86"/>
      <c r="V5" s="90" t="s">
        <v>254</v>
      </c>
      <c r="W5" s="88">
        <v>43690.005949074075</v>
      </c>
      <c r="X5" s="90" t="s">
        <v>264</v>
      </c>
      <c r="Y5" s="86"/>
      <c r="Z5" s="86"/>
      <c r="AA5" s="92" t="s">
        <v>274</v>
      </c>
      <c r="AB5" s="92" t="s">
        <v>283</v>
      </c>
      <c r="AC5" s="86" t="b">
        <v>0</v>
      </c>
      <c r="AD5" s="86">
        <v>0</v>
      </c>
      <c r="AE5" s="92" t="s">
        <v>290</v>
      </c>
      <c r="AF5" s="86" t="b">
        <v>0</v>
      </c>
      <c r="AG5" s="86" t="s">
        <v>295</v>
      </c>
      <c r="AH5" s="86"/>
      <c r="AI5" s="92" t="s">
        <v>289</v>
      </c>
      <c r="AJ5" s="86" t="b">
        <v>0</v>
      </c>
      <c r="AK5" s="86">
        <v>0</v>
      </c>
      <c r="AL5" s="92" t="s">
        <v>289</v>
      </c>
      <c r="AM5" s="86" t="s">
        <v>297</v>
      </c>
      <c r="AN5" s="86" t="b">
        <v>1</v>
      </c>
      <c r="AO5" s="92" t="s">
        <v>283</v>
      </c>
      <c r="AP5" s="86" t="s">
        <v>176</v>
      </c>
      <c r="AQ5" s="86">
        <v>0</v>
      </c>
      <c r="AR5" s="86">
        <v>0</v>
      </c>
      <c r="AS5" s="86"/>
      <c r="AT5" s="86"/>
      <c r="AU5" s="86"/>
      <c r="AV5" s="86"/>
      <c r="AW5" s="86"/>
      <c r="AX5" s="86"/>
      <c r="AY5" s="86"/>
      <c r="AZ5" s="86"/>
      <c r="BA5">
        <v>1</v>
      </c>
      <c r="BB5" s="85" t="str">
        <f>REPLACE(INDEX(GroupVertices[Group],MATCH(Edges25[[#This Row],[Vertex 1]],GroupVertices[Vertex],0)),1,1,"")</f>
        <v>6</v>
      </c>
      <c r="BC5" s="85" t="str">
        <f>REPLACE(INDEX(GroupVertices[Group],MATCH(Edges25[[#This Row],[Vertex 2]],GroupVertices[Vertex],0)),1,1,"")</f>
        <v>6</v>
      </c>
      <c r="BD5" s="51">
        <v>0</v>
      </c>
      <c r="BE5" s="52">
        <v>0</v>
      </c>
      <c r="BF5" s="51">
        <v>0</v>
      </c>
      <c r="BG5" s="52">
        <v>0</v>
      </c>
      <c r="BH5" s="51">
        <v>0</v>
      </c>
      <c r="BI5" s="52">
        <v>0</v>
      </c>
      <c r="BJ5" s="51">
        <v>20</v>
      </c>
      <c r="BK5" s="52">
        <v>100</v>
      </c>
      <c r="BL5" s="51">
        <v>20</v>
      </c>
    </row>
    <row r="6" spans="1:64" ht="15">
      <c r="A6" s="84" t="s">
        <v>215</v>
      </c>
      <c r="B6" s="84" t="s">
        <v>224</v>
      </c>
      <c r="C6" s="53"/>
      <c r="D6" s="54"/>
      <c r="E6" s="65"/>
      <c r="F6" s="55"/>
      <c r="G6" s="53"/>
      <c r="H6" s="57"/>
      <c r="I6" s="56"/>
      <c r="J6" s="56"/>
      <c r="K6" s="36" t="s">
        <v>65</v>
      </c>
      <c r="L6" s="83">
        <v>6</v>
      </c>
      <c r="M6" s="83"/>
      <c r="N6" s="63"/>
      <c r="O6" s="86" t="s">
        <v>231</v>
      </c>
      <c r="P6" s="88">
        <v>43690.19096064815</v>
      </c>
      <c r="Q6" s="86" t="s">
        <v>235</v>
      </c>
      <c r="R6" s="86"/>
      <c r="S6" s="86"/>
      <c r="T6" s="86"/>
      <c r="U6" s="86"/>
      <c r="V6" s="90" t="s">
        <v>255</v>
      </c>
      <c r="W6" s="88">
        <v>43690.19096064815</v>
      </c>
      <c r="X6" s="90" t="s">
        <v>265</v>
      </c>
      <c r="Y6" s="86"/>
      <c r="Z6" s="86"/>
      <c r="AA6" s="92" t="s">
        <v>275</v>
      </c>
      <c r="AB6" s="92" t="s">
        <v>284</v>
      </c>
      <c r="AC6" s="86" t="b">
        <v>0</v>
      </c>
      <c r="AD6" s="86">
        <v>0</v>
      </c>
      <c r="AE6" s="92" t="s">
        <v>291</v>
      </c>
      <c r="AF6" s="86" t="b">
        <v>0</v>
      </c>
      <c r="AG6" s="86" t="s">
        <v>295</v>
      </c>
      <c r="AH6" s="86"/>
      <c r="AI6" s="92" t="s">
        <v>289</v>
      </c>
      <c r="AJ6" s="86" t="b">
        <v>0</v>
      </c>
      <c r="AK6" s="86">
        <v>0</v>
      </c>
      <c r="AL6" s="92" t="s">
        <v>289</v>
      </c>
      <c r="AM6" s="86" t="s">
        <v>298</v>
      </c>
      <c r="AN6" s="86" t="b">
        <v>0</v>
      </c>
      <c r="AO6" s="92" t="s">
        <v>284</v>
      </c>
      <c r="AP6" s="86" t="s">
        <v>176</v>
      </c>
      <c r="AQ6" s="86">
        <v>0</v>
      </c>
      <c r="AR6" s="86">
        <v>0</v>
      </c>
      <c r="AS6" s="86"/>
      <c r="AT6" s="86"/>
      <c r="AU6" s="86"/>
      <c r="AV6" s="86"/>
      <c r="AW6" s="86"/>
      <c r="AX6" s="86"/>
      <c r="AY6" s="86"/>
      <c r="AZ6" s="86"/>
      <c r="BA6">
        <v>1</v>
      </c>
      <c r="BB6" s="85" t="str">
        <f>REPLACE(INDEX(GroupVertices[Group],MATCH(Edges25[[#This Row],[Vertex 1]],GroupVertices[Vertex],0)),1,1,"")</f>
        <v>3</v>
      </c>
      <c r="BC6" s="85" t="str">
        <f>REPLACE(INDEX(GroupVertices[Group],MATCH(Edges25[[#This Row],[Vertex 2]],GroupVertices[Vertex],0)),1,1,"")</f>
        <v>3</v>
      </c>
      <c r="BD6" s="51"/>
      <c r="BE6" s="52"/>
      <c r="BF6" s="51"/>
      <c r="BG6" s="52"/>
      <c r="BH6" s="51"/>
      <c r="BI6" s="52"/>
      <c r="BJ6" s="51"/>
      <c r="BK6" s="52"/>
      <c r="BL6" s="51"/>
    </row>
    <row r="7" spans="1:64" ht="15">
      <c r="A7" s="84" t="s">
        <v>215</v>
      </c>
      <c r="B7" s="84" t="s">
        <v>225</v>
      </c>
      <c r="C7" s="53"/>
      <c r="D7" s="54"/>
      <c r="E7" s="65"/>
      <c r="F7" s="55"/>
      <c r="G7" s="53"/>
      <c r="H7" s="57"/>
      <c r="I7" s="56"/>
      <c r="J7" s="56"/>
      <c r="K7" s="36" t="s">
        <v>65</v>
      </c>
      <c r="L7" s="83">
        <v>7</v>
      </c>
      <c r="M7" s="83"/>
      <c r="N7" s="63"/>
      <c r="O7" s="86" t="s">
        <v>230</v>
      </c>
      <c r="P7" s="88">
        <v>43690.19096064815</v>
      </c>
      <c r="Q7" s="86" t="s">
        <v>235</v>
      </c>
      <c r="R7" s="86"/>
      <c r="S7" s="86"/>
      <c r="T7" s="86"/>
      <c r="U7" s="86"/>
      <c r="V7" s="90" t="s">
        <v>255</v>
      </c>
      <c r="W7" s="88">
        <v>43690.19096064815</v>
      </c>
      <c r="X7" s="90" t="s">
        <v>265</v>
      </c>
      <c r="Y7" s="86"/>
      <c r="Z7" s="86"/>
      <c r="AA7" s="92" t="s">
        <v>275</v>
      </c>
      <c r="AB7" s="92" t="s">
        <v>284</v>
      </c>
      <c r="AC7" s="86" t="b">
        <v>0</v>
      </c>
      <c r="AD7" s="86">
        <v>0</v>
      </c>
      <c r="AE7" s="92" t="s">
        <v>291</v>
      </c>
      <c r="AF7" s="86" t="b">
        <v>0</v>
      </c>
      <c r="AG7" s="86" t="s">
        <v>295</v>
      </c>
      <c r="AH7" s="86"/>
      <c r="AI7" s="92" t="s">
        <v>289</v>
      </c>
      <c r="AJ7" s="86" t="b">
        <v>0</v>
      </c>
      <c r="AK7" s="86">
        <v>0</v>
      </c>
      <c r="AL7" s="92" t="s">
        <v>289</v>
      </c>
      <c r="AM7" s="86" t="s">
        <v>298</v>
      </c>
      <c r="AN7" s="86" t="b">
        <v>0</v>
      </c>
      <c r="AO7" s="92" t="s">
        <v>284</v>
      </c>
      <c r="AP7" s="86" t="s">
        <v>176</v>
      </c>
      <c r="AQ7" s="86">
        <v>0</v>
      </c>
      <c r="AR7" s="86">
        <v>0</v>
      </c>
      <c r="AS7" s="86"/>
      <c r="AT7" s="86"/>
      <c r="AU7" s="86"/>
      <c r="AV7" s="86"/>
      <c r="AW7" s="86"/>
      <c r="AX7" s="86"/>
      <c r="AY7" s="86"/>
      <c r="AZ7" s="86"/>
      <c r="BA7">
        <v>1</v>
      </c>
      <c r="BB7" s="85" t="str">
        <f>REPLACE(INDEX(GroupVertices[Group],MATCH(Edges25[[#This Row],[Vertex 1]],GroupVertices[Vertex],0)),1,1,"")</f>
        <v>3</v>
      </c>
      <c r="BC7" s="85" t="str">
        <f>REPLACE(INDEX(GroupVertices[Group],MATCH(Edges25[[#This Row],[Vertex 2]],GroupVertices[Vertex],0)),1,1,"")</f>
        <v>3</v>
      </c>
      <c r="BD7" s="51">
        <v>0</v>
      </c>
      <c r="BE7" s="52">
        <v>0</v>
      </c>
      <c r="BF7" s="51">
        <v>0</v>
      </c>
      <c r="BG7" s="52">
        <v>0</v>
      </c>
      <c r="BH7" s="51">
        <v>0</v>
      </c>
      <c r="BI7" s="52">
        <v>0</v>
      </c>
      <c r="BJ7" s="51">
        <v>13</v>
      </c>
      <c r="BK7" s="52">
        <v>100</v>
      </c>
      <c r="BL7" s="51">
        <v>13</v>
      </c>
    </row>
    <row r="8" spans="1:64" ht="15">
      <c r="A8" s="84" t="s">
        <v>216</v>
      </c>
      <c r="B8" s="84" t="s">
        <v>216</v>
      </c>
      <c r="C8" s="53"/>
      <c r="D8" s="54"/>
      <c r="E8" s="65"/>
      <c r="F8" s="55"/>
      <c r="G8" s="53"/>
      <c r="H8" s="57"/>
      <c r="I8" s="56"/>
      <c r="J8" s="56"/>
      <c r="K8" s="36" t="s">
        <v>65</v>
      </c>
      <c r="L8" s="83">
        <v>8</v>
      </c>
      <c r="M8" s="83"/>
      <c r="N8" s="63"/>
      <c r="O8" s="86" t="s">
        <v>176</v>
      </c>
      <c r="P8" s="88">
        <v>43691.77043981481</v>
      </c>
      <c r="Q8" s="86" t="s">
        <v>236</v>
      </c>
      <c r="R8" s="90" t="s">
        <v>245</v>
      </c>
      <c r="S8" s="86" t="s">
        <v>251</v>
      </c>
      <c r="T8" s="86"/>
      <c r="U8" s="86"/>
      <c r="V8" s="90" t="s">
        <v>256</v>
      </c>
      <c r="W8" s="88">
        <v>43691.77043981481</v>
      </c>
      <c r="X8" s="90" t="s">
        <v>266</v>
      </c>
      <c r="Y8" s="86"/>
      <c r="Z8" s="86"/>
      <c r="AA8" s="92" t="s">
        <v>276</v>
      </c>
      <c r="AB8" s="86"/>
      <c r="AC8" s="86" t="b">
        <v>0</v>
      </c>
      <c r="AD8" s="86">
        <v>0</v>
      </c>
      <c r="AE8" s="92" t="s">
        <v>289</v>
      </c>
      <c r="AF8" s="86" t="b">
        <v>0</v>
      </c>
      <c r="AG8" s="86" t="s">
        <v>295</v>
      </c>
      <c r="AH8" s="86"/>
      <c r="AI8" s="92" t="s">
        <v>289</v>
      </c>
      <c r="AJ8" s="86" t="b">
        <v>0</v>
      </c>
      <c r="AK8" s="86">
        <v>0</v>
      </c>
      <c r="AL8" s="92" t="s">
        <v>289</v>
      </c>
      <c r="AM8" s="86" t="s">
        <v>299</v>
      </c>
      <c r="AN8" s="86" t="b">
        <v>0</v>
      </c>
      <c r="AO8" s="92" t="s">
        <v>276</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0</v>
      </c>
      <c r="BE8" s="52">
        <v>0</v>
      </c>
      <c r="BF8" s="51">
        <v>0</v>
      </c>
      <c r="BG8" s="52">
        <v>0</v>
      </c>
      <c r="BH8" s="51">
        <v>0</v>
      </c>
      <c r="BI8" s="52">
        <v>0</v>
      </c>
      <c r="BJ8" s="51">
        <v>13</v>
      </c>
      <c r="BK8" s="52">
        <v>100</v>
      </c>
      <c r="BL8" s="51">
        <v>13</v>
      </c>
    </row>
    <row r="9" spans="1:64" ht="15">
      <c r="A9" s="84" t="s">
        <v>217</v>
      </c>
      <c r="B9" s="84" t="s">
        <v>226</v>
      </c>
      <c r="C9" s="53"/>
      <c r="D9" s="54"/>
      <c r="E9" s="65"/>
      <c r="F9" s="55"/>
      <c r="G9" s="53"/>
      <c r="H9" s="57"/>
      <c r="I9" s="56"/>
      <c r="J9" s="56"/>
      <c r="K9" s="36" t="s">
        <v>65</v>
      </c>
      <c r="L9" s="83">
        <v>9</v>
      </c>
      <c r="M9" s="83"/>
      <c r="N9" s="63"/>
      <c r="O9" s="86" t="s">
        <v>230</v>
      </c>
      <c r="P9" s="88">
        <v>43691.78152777778</v>
      </c>
      <c r="Q9" s="86" t="s">
        <v>237</v>
      </c>
      <c r="R9" s="90" t="s">
        <v>246</v>
      </c>
      <c r="S9" s="86" t="s">
        <v>250</v>
      </c>
      <c r="T9" s="86"/>
      <c r="U9" s="86"/>
      <c r="V9" s="90" t="s">
        <v>257</v>
      </c>
      <c r="W9" s="88">
        <v>43691.78152777778</v>
      </c>
      <c r="X9" s="90" t="s">
        <v>267</v>
      </c>
      <c r="Y9" s="86"/>
      <c r="Z9" s="86"/>
      <c r="AA9" s="92" t="s">
        <v>277</v>
      </c>
      <c r="AB9" s="92" t="s">
        <v>285</v>
      </c>
      <c r="AC9" s="86" t="b">
        <v>0</v>
      </c>
      <c r="AD9" s="86">
        <v>0</v>
      </c>
      <c r="AE9" s="92" t="s">
        <v>292</v>
      </c>
      <c r="AF9" s="86" t="b">
        <v>0</v>
      </c>
      <c r="AG9" s="86" t="s">
        <v>295</v>
      </c>
      <c r="AH9" s="86"/>
      <c r="AI9" s="92" t="s">
        <v>289</v>
      </c>
      <c r="AJ9" s="86" t="b">
        <v>0</v>
      </c>
      <c r="AK9" s="86">
        <v>0</v>
      </c>
      <c r="AL9" s="92" t="s">
        <v>289</v>
      </c>
      <c r="AM9" s="86" t="s">
        <v>298</v>
      </c>
      <c r="AN9" s="86" t="b">
        <v>1</v>
      </c>
      <c r="AO9" s="92" t="s">
        <v>285</v>
      </c>
      <c r="AP9" s="86" t="s">
        <v>176</v>
      </c>
      <c r="AQ9" s="86">
        <v>0</v>
      </c>
      <c r="AR9" s="86">
        <v>0</v>
      </c>
      <c r="AS9" s="86"/>
      <c r="AT9" s="86"/>
      <c r="AU9" s="86"/>
      <c r="AV9" s="86"/>
      <c r="AW9" s="86"/>
      <c r="AX9" s="86"/>
      <c r="AY9" s="86"/>
      <c r="AZ9" s="86"/>
      <c r="BA9">
        <v>1</v>
      </c>
      <c r="BB9" s="85" t="str">
        <f>REPLACE(INDEX(GroupVertices[Group],MATCH(Edges25[[#This Row],[Vertex 1]],GroupVertices[Vertex],0)),1,1,"")</f>
        <v>5</v>
      </c>
      <c r="BC9" s="85" t="str">
        <f>REPLACE(INDEX(GroupVertices[Group],MATCH(Edges25[[#This Row],[Vertex 2]],GroupVertices[Vertex],0)),1,1,"")</f>
        <v>5</v>
      </c>
      <c r="BD9" s="51">
        <v>0</v>
      </c>
      <c r="BE9" s="52">
        <v>0</v>
      </c>
      <c r="BF9" s="51">
        <v>0</v>
      </c>
      <c r="BG9" s="52">
        <v>0</v>
      </c>
      <c r="BH9" s="51">
        <v>0</v>
      </c>
      <c r="BI9" s="52">
        <v>0</v>
      </c>
      <c r="BJ9" s="51">
        <v>23</v>
      </c>
      <c r="BK9" s="52">
        <v>100</v>
      </c>
      <c r="BL9" s="51">
        <v>23</v>
      </c>
    </row>
    <row r="10" spans="1:64" ht="15">
      <c r="A10" s="84" t="s">
        <v>218</v>
      </c>
      <c r="B10" s="84" t="s">
        <v>227</v>
      </c>
      <c r="C10" s="53"/>
      <c r="D10" s="54"/>
      <c r="E10" s="65"/>
      <c r="F10" s="55"/>
      <c r="G10" s="53"/>
      <c r="H10" s="57"/>
      <c r="I10" s="56"/>
      <c r="J10" s="56"/>
      <c r="K10" s="36" t="s">
        <v>65</v>
      </c>
      <c r="L10" s="83">
        <v>10</v>
      </c>
      <c r="M10" s="83"/>
      <c r="N10" s="63"/>
      <c r="O10" s="86" t="s">
        <v>231</v>
      </c>
      <c r="P10" s="88">
        <v>43692.30552083333</v>
      </c>
      <c r="Q10" s="86" t="s">
        <v>238</v>
      </c>
      <c r="R10" s="86"/>
      <c r="S10" s="86"/>
      <c r="T10" s="86"/>
      <c r="U10" s="86"/>
      <c r="V10" s="90" t="s">
        <v>258</v>
      </c>
      <c r="W10" s="88">
        <v>43692.30552083333</v>
      </c>
      <c r="X10" s="90" t="s">
        <v>268</v>
      </c>
      <c r="Y10" s="86"/>
      <c r="Z10" s="86"/>
      <c r="AA10" s="92" t="s">
        <v>278</v>
      </c>
      <c r="AB10" s="92" t="s">
        <v>286</v>
      </c>
      <c r="AC10" s="86" t="b">
        <v>0</v>
      </c>
      <c r="AD10" s="86">
        <v>0</v>
      </c>
      <c r="AE10" s="92" t="s">
        <v>293</v>
      </c>
      <c r="AF10" s="86" t="b">
        <v>0</v>
      </c>
      <c r="AG10" s="86" t="s">
        <v>295</v>
      </c>
      <c r="AH10" s="86"/>
      <c r="AI10" s="92" t="s">
        <v>289</v>
      </c>
      <c r="AJ10" s="86" t="b">
        <v>0</v>
      </c>
      <c r="AK10" s="86">
        <v>0</v>
      </c>
      <c r="AL10" s="92" t="s">
        <v>289</v>
      </c>
      <c r="AM10" s="86" t="s">
        <v>297</v>
      </c>
      <c r="AN10" s="86" t="b">
        <v>0</v>
      </c>
      <c r="AO10" s="92" t="s">
        <v>286</v>
      </c>
      <c r="AP10" s="86" t="s">
        <v>176</v>
      </c>
      <c r="AQ10" s="86">
        <v>0</v>
      </c>
      <c r="AR10" s="86">
        <v>0</v>
      </c>
      <c r="AS10" s="86"/>
      <c r="AT10" s="86"/>
      <c r="AU10" s="86"/>
      <c r="AV10" s="86"/>
      <c r="AW10" s="86"/>
      <c r="AX10" s="86"/>
      <c r="AY10" s="86"/>
      <c r="AZ10" s="86"/>
      <c r="BA10">
        <v>1</v>
      </c>
      <c r="BB10" s="85" t="str">
        <f>REPLACE(INDEX(GroupVertices[Group],MATCH(Edges25[[#This Row],[Vertex 1]],GroupVertices[Vertex],0)),1,1,"")</f>
        <v>2</v>
      </c>
      <c r="BC10" s="85" t="str">
        <f>REPLACE(INDEX(GroupVertices[Group],MATCH(Edges25[[#This Row],[Vertex 2]],GroupVertices[Vertex],0)),1,1,"")</f>
        <v>2</v>
      </c>
      <c r="BD10" s="51"/>
      <c r="BE10" s="52"/>
      <c r="BF10" s="51"/>
      <c r="BG10" s="52"/>
      <c r="BH10" s="51"/>
      <c r="BI10" s="52"/>
      <c r="BJ10" s="51"/>
      <c r="BK10" s="52"/>
      <c r="BL10" s="51"/>
    </row>
    <row r="11" spans="1:64" ht="15">
      <c r="A11" s="84" t="s">
        <v>218</v>
      </c>
      <c r="B11" s="84" t="s">
        <v>228</v>
      </c>
      <c r="C11" s="53"/>
      <c r="D11" s="54"/>
      <c r="E11" s="65"/>
      <c r="F11" s="55"/>
      <c r="G11" s="53"/>
      <c r="H11" s="57"/>
      <c r="I11" s="56"/>
      <c r="J11" s="56"/>
      <c r="K11" s="36" t="s">
        <v>65</v>
      </c>
      <c r="L11" s="83">
        <v>11</v>
      </c>
      <c r="M11" s="83"/>
      <c r="N11" s="63"/>
      <c r="O11" s="86" t="s">
        <v>230</v>
      </c>
      <c r="P11" s="88">
        <v>43692.30552083333</v>
      </c>
      <c r="Q11" s="86" t="s">
        <v>238</v>
      </c>
      <c r="R11" s="86"/>
      <c r="S11" s="86"/>
      <c r="T11" s="86"/>
      <c r="U11" s="86"/>
      <c r="V11" s="90" t="s">
        <v>258</v>
      </c>
      <c r="W11" s="88">
        <v>43692.30552083333</v>
      </c>
      <c r="X11" s="90" t="s">
        <v>268</v>
      </c>
      <c r="Y11" s="86"/>
      <c r="Z11" s="86"/>
      <c r="AA11" s="92" t="s">
        <v>278</v>
      </c>
      <c r="AB11" s="92" t="s">
        <v>286</v>
      </c>
      <c r="AC11" s="86" t="b">
        <v>0</v>
      </c>
      <c r="AD11" s="86">
        <v>0</v>
      </c>
      <c r="AE11" s="92" t="s">
        <v>293</v>
      </c>
      <c r="AF11" s="86" t="b">
        <v>0</v>
      </c>
      <c r="AG11" s="86" t="s">
        <v>295</v>
      </c>
      <c r="AH11" s="86"/>
      <c r="AI11" s="92" t="s">
        <v>289</v>
      </c>
      <c r="AJ11" s="86" t="b">
        <v>0</v>
      </c>
      <c r="AK11" s="86">
        <v>0</v>
      </c>
      <c r="AL11" s="92" t="s">
        <v>289</v>
      </c>
      <c r="AM11" s="86" t="s">
        <v>297</v>
      </c>
      <c r="AN11" s="86" t="b">
        <v>0</v>
      </c>
      <c r="AO11" s="92" t="s">
        <v>286</v>
      </c>
      <c r="AP11" s="86" t="s">
        <v>176</v>
      </c>
      <c r="AQ11" s="86">
        <v>0</v>
      </c>
      <c r="AR11" s="86">
        <v>0</v>
      </c>
      <c r="AS11" s="86"/>
      <c r="AT11" s="86"/>
      <c r="AU11" s="86"/>
      <c r="AV11" s="86"/>
      <c r="AW11" s="86"/>
      <c r="AX11" s="86"/>
      <c r="AY11" s="86"/>
      <c r="AZ11" s="86"/>
      <c r="BA11">
        <v>1</v>
      </c>
      <c r="BB11" s="85" t="str">
        <f>REPLACE(INDEX(GroupVertices[Group],MATCH(Edges25[[#This Row],[Vertex 1]],GroupVertices[Vertex],0)),1,1,"")</f>
        <v>2</v>
      </c>
      <c r="BC11" s="85" t="str">
        <f>REPLACE(INDEX(GroupVertices[Group],MATCH(Edges25[[#This Row],[Vertex 2]],GroupVertices[Vertex],0)),1,1,"")</f>
        <v>2</v>
      </c>
      <c r="BD11" s="51">
        <v>0</v>
      </c>
      <c r="BE11" s="52">
        <v>0</v>
      </c>
      <c r="BF11" s="51">
        <v>0</v>
      </c>
      <c r="BG11" s="52">
        <v>0</v>
      </c>
      <c r="BH11" s="51">
        <v>0</v>
      </c>
      <c r="BI11" s="52">
        <v>0</v>
      </c>
      <c r="BJ11" s="51">
        <v>12</v>
      </c>
      <c r="BK11" s="52">
        <v>100</v>
      </c>
      <c r="BL11" s="51">
        <v>12</v>
      </c>
    </row>
    <row r="12" spans="1:64" ht="15">
      <c r="A12" s="84" t="s">
        <v>219</v>
      </c>
      <c r="B12" s="84" t="s">
        <v>229</v>
      </c>
      <c r="C12" s="53"/>
      <c r="D12" s="54"/>
      <c r="E12" s="65"/>
      <c r="F12" s="55"/>
      <c r="G12" s="53"/>
      <c r="H12" s="57"/>
      <c r="I12" s="56"/>
      <c r="J12" s="56"/>
      <c r="K12" s="36" t="s">
        <v>65</v>
      </c>
      <c r="L12" s="83">
        <v>12</v>
      </c>
      <c r="M12" s="83"/>
      <c r="N12" s="63"/>
      <c r="O12" s="86" t="s">
        <v>230</v>
      </c>
      <c r="P12" s="88">
        <v>43692.315</v>
      </c>
      <c r="Q12" s="86" t="s">
        <v>239</v>
      </c>
      <c r="R12" s="90" t="s">
        <v>247</v>
      </c>
      <c r="S12" s="86" t="s">
        <v>250</v>
      </c>
      <c r="T12" s="86"/>
      <c r="U12" s="86"/>
      <c r="V12" s="90" t="s">
        <v>259</v>
      </c>
      <c r="W12" s="88">
        <v>43692.315</v>
      </c>
      <c r="X12" s="90" t="s">
        <v>269</v>
      </c>
      <c r="Y12" s="86"/>
      <c r="Z12" s="86"/>
      <c r="AA12" s="92" t="s">
        <v>279</v>
      </c>
      <c r="AB12" s="92" t="s">
        <v>287</v>
      </c>
      <c r="AC12" s="86" t="b">
        <v>0</v>
      </c>
      <c r="AD12" s="86">
        <v>0</v>
      </c>
      <c r="AE12" s="92" t="s">
        <v>294</v>
      </c>
      <c r="AF12" s="86" t="b">
        <v>0</v>
      </c>
      <c r="AG12" s="86" t="s">
        <v>295</v>
      </c>
      <c r="AH12" s="86"/>
      <c r="AI12" s="92" t="s">
        <v>289</v>
      </c>
      <c r="AJ12" s="86" t="b">
        <v>0</v>
      </c>
      <c r="AK12" s="86">
        <v>0</v>
      </c>
      <c r="AL12" s="92" t="s">
        <v>289</v>
      </c>
      <c r="AM12" s="86" t="s">
        <v>297</v>
      </c>
      <c r="AN12" s="86" t="b">
        <v>1</v>
      </c>
      <c r="AO12" s="92" t="s">
        <v>287</v>
      </c>
      <c r="AP12" s="86" t="s">
        <v>176</v>
      </c>
      <c r="AQ12" s="86">
        <v>0</v>
      </c>
      <c r="AR12" s="86">
        <v>0</v>
      </c>
      <c r="AS12" s="86"/>
      <c r="AT12" s="86"/>
      <c r="AU12" s="86"/>
      <c r="AV12" s="86"/>
      <c r="AW12" s="86"/>
      <c r="AX12" s="86"/>
      <c r="AY12" s="86"/>
      <c r="AZ12" s="86"/>
      <c r="BA12">
        <v>1</v>
      </c>
      <c r="BB12" s="85" t="str">
        <f>REPLACE(INDEX(GroupVertices[Group],MATCH(Edges25[[#This Row],[Vertex 1]],GroupVertices[Vertex],0)),1,1,"")</f>
        <v>4</v>
      </c>
      <c r="BC12" s="85" t="str">
        <f>REPLACE(INDEX(GroupVertices[Group],MATCH(Edges25[[#This Row],[Vertex 2]],GroupVertices[Vertex],0)),1,1,"")</f>
        <v>4</v>
      </c>
      <c r="BD12" s="51">
        <v>0</v>
      </c>
      <c r="BE12" s="52">
        <v>0</v>
      </c>
      <c r="BF12" s="51">
        <v>0</v>
      </c>
      <c r="BG12" s="52">
        <v>0</v>
      </c>
      <c r="BH12" s="51">
        <v>0</v>
      </c>
      <c r="BI12" s="52">
        <v>0</v>
      </c>
      <c r="BJ12" s="51">
        <v>21</v>
      </c>
      <c r="BK12" s="52">
        <v>100</v>
      </c>
      <c r="BL12" s="51">
        <v>21</v>
      </c>
    </row>
    <row r="13" spans="1:64" ht="15">
      <c r="A13" s="84" t="s">
        <v>220</v>
      </c>
      <c r="B13" s="84" t="s">
        <v>220</v>
      </c>
      <c r="C13" s="53"/>
      <c r="D13" s="54"/>
      <c r="E13" s="65"/>
      <c r="F13" s="55"/>
      <c r="G13" s="53"/>
      <c r="H13" s="57"/>
      <c r="I13" s="56"/>
      <c r="J13" s="56"/>
      <c r="K13" s="36" t="s">
        <v>65</v>
      </c>
      <c r="L13" s="83">
        <v>13</v>
      </c>
      <c r="M13" s="83"/>
      <c r="N13" s="63"/>
      <c r="O13" s="86" t="s">
        <v>176</v>
      </c>
      <c r="P13" s="88">
        <v>43698.84395833333</v>
      </c>
      <c r="Q13" s="86" t="s">
        <v>240</v>
      </c>
      <c r="R13" s="90" t="s">
        <v>248</v>
      </c>
      <c r="S13" s="86" t="s">
        <v>250</v>
      </c>
      <c r="T13" s="86"/>
      <c r="U13" s="86"/>
      <c r="V13" s="90" t="s">
        <v>260</v>
      </c>
      <c r="W13" s="88">
        <v>43698.84395833333</v>
      </c>
      <c r="X13" s="90" t="s">
        <v>270</v>
      </c>
      <c r="Y13" s="86"/>
      <c r="Z13" s="86"/>
      <c r="AA13" s="92" t="s">
        <v>280</v>
      </c>
      <c r="AB13" s="86"/>
      <c r="AC13" s="86" t="b">
        <v>0</v>
      </c>
      <c r="AD13" s="86">
        <v>0</v>
      </c>
      <c r="AE13" s="92" t="s">
        <v>289</v>
      </c>
      <c r="AF13" s="86" t="b">
        <v>1</v>
      </c>
      <c r="AG13" s="86" t="s">
        <v>295</v>
      </c>
      <c r="AH13" s="86"/>
      <c r="AI13" s="92" t="s">
        <v>296</v>
      </c>
      <c r="AJ13" s="86" t="b">
        <v>0</v>
      </c>
      <c r="AK13" s="86">
        <v>0</v>
      </c>
      <c r="AL13" s="92" t="s">
        <v>289</v>
      </c>
      <c r="AM13" s="86" t="s">
        <v>297</v>
      </c>
      <c r="AN13" s="86" t="b">
        <v>1</v>
      </c>
      <c r="AO13" s="92" t="s">
        <v>280</v>
      </c>
      <c r="AP13" s="86" t="s">
        <v>176</v>
      </c>
      <c r="AQ13" s="86">
        <v>0</v>
      </c>
      <c r="AR13" s="86">
        <v>0</v>
      </c>
      <c r="AS13" s="86"/>
      <c r="AT13" s="86"/>
      <c r="AU13" s="86"/>
      <c r="AV13" s="86"/>
      <c r="AW13" s="86"/>
      <c r="AX13" s="86"/>
      <c r="AY13" s="86"/>
      <c r="AZ13" s="86"/>
      <c r="BA13">
        <v>1</v>
      </c>
      <c r="BB13" s="85" t="str">
        <f>REPLACE(INDEX(GroupVertices[Group],MATCH(Edges25[[#This Row],[Vertex 1]],GroupVertices[Vertex],0)),1,1,"")</f>
        <v>1</v>
      </c>
      <c r="BC13" s="85" t="str">
        <f>REPLACE(INDEX(GroupVertices[Group],MATCH(Edges25[[#This Row],[Vertex 2]],GroupVertices[Vertex],0)),1,1,"")</f>
        <v>1</v>
      </c>
      <c r="BD13" s="51">
        <v>0</v>
      </c>
      <c r="BE13" s="52">
        <v>0</v>
      </c>
      <c r="BF13" s="51">
        <v>0</v>
      </c>
      <c r="BG13" s="52">
        <v>0</v>
      </c>
      <c r="BH13" s="51">
        <v>0</v>
      </c>
      <c r="BI13" s="52">
        <v>0</v>
      </c>
      <c r="BJ13" s="51">
        <v>18</v>
      </c>
      <c r="BK13" s="52">
        <v>100</v>
      </c>
      <c r="BL13" s="51">
        <v>18</v>
      </c>
    </row>
    <row r="14" spans="1:64" ht="15">
      <c r="A14" s="84" t="s">
        <v>221</v>
      </c>
      <c r="B14" s="84" t="s">
        <v>221</v>
      </c>
      <c r="C14" s="53"/>
      <c r="D14" s="54"/>
      <c r="E14" s="65"/>
      <c r="F14" s="55"/>
      <c r="G14" s="53"/>
      <c r="H14" s="57"/>
      <c r="I14" s="56"/>
      <c r="J14" s="56"/>
      <c r="K14" s="36" t="s">
        <v>65</v>
      </c>
      <c r="L14" s="83">
        <v>14</v>
      </c>
      <c r="M14" s="83"/>
      <c r="N14" s="63"/>
      <c r="O14" s="86" t="s">
        <v>176</v>
      </c>
      <c r="P14" s="88">
        <v>43700.39486111111</v>
      </c>
      <c r="Q14" s="86" t="s">
        <v>241</v>
      </c>
      <c r="R14" s="90" t="s">
        <v>249</v>
      </c>
      <c r="S14" s="86" t="s">
        <v>250</v>
      </c>
      <c r="T14" s="86"/>
      <c r="U14" s="86"/>
      <c r="V14" s="90" t="s">
        <v>261</v>
      </c>
      <c r="W14" s="88">
        <v>43700.39486111111</v>
      </c>
      <c r="X14" s="90" t="s">
        <v>271</v>
      </c>
      <c r="Y14" s="86"/>
      <c r="Z14" s="86"/>
      <c r="AA14" s="92" t="s">
        <v>281</v>
      </c>
      <c r="AB14" s="86"/>
      <c r="AC14" s="86" t="b">
        <v>0</v>
      </c>
      <c r="AD14" s="86">
        <v>0</v>
      </c>
      <c r="AE14" s="92" t="s">
        <v>289</v>
      </c>
      <c r="AF14" s="86" t="b">
        <v>0</v>
      </c>
      <c r="AG14" s="86" t="s">
        <v>295</v>
      </c>
      <c r="AH14" s="86"/>
      <c r="AI14" s="92" t="s">
        <v>289</v>
      </c>
      <c r="AJ14" s="86" t="b">
        <v>0</v>
      </c>
      <c r="AK14" s="86">
        <v>0</v>
      </c>
      <c r="AL14" s="92" t="s">
        <v>289</v>
      </c>
      <c r="AM14" s="86" t="s">
        <v>298</v>
      </c>
      <c r="AN14" s="86" t="b">
        <v>1</v>
      </c>
      <c r="AO14" s="92" t="s">
        <v>281</v>
      </c>
      <c r="AP14" s="86" t="s">
        <v>176</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v>0</v>
      </c>
      <c r="BE14" s="52">
        <v>0</v>
      </c>
      <c r="BF14" s="51">
        <v>0</v>
      </c>
      <c r="BG14" s="52">
        <v>0</v>
      </c>
      <c r="BH14" s="51">
        <v>0</v>
      </c>
      <c r="BI14" s="52">
        <v>0</v>
      </c>
      <c r="BJ14" s="51">
        <v>23</v>
      </c>
      <c r="BK14" s="52">
        <v>100</v>
      </c>
      <c r="BL14" s="51">
        <v>23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hyperlinks>
    <hyperlink ref="R3" r:id="rId1" display="https://twitter.com/i/web/status/1160542695728832512"/>
    <hyperlink ref="R4" r:id="rId2" display="https://twitter.com/i/web/status/1160628655598505984"/>
    <hyperlink ref="R5" r:id="rId3" display="https://twitter.com/i/web/status/1161066981216460801"/>
    <hyperlink ref="R8" r:id="rId4" display="https://www.facebook.com/100010809189560/posts/900063167030648/"/>
    <hyperlink ref="R9" r:id="rId5" display="https://twitter.com/i/web/status/1161710430399729664"/>
    <hyperlink ref="R12" r:id="rId6" display="https://twitter.com/i/web/status/1161903751076225025"/>
    <hyperlink ref="R13" r:id="rId7" display="https://twitter.com/i/web/status/1164269769987694594"/>
    <hyperlink ref="R14" r:id="rId8" display="https://twitter.com/i/web/status/1164831796652982274"/>
    <hyperlink ref="V3" r:id="rId9" display="http://pbs.twimg.com/profile_images/1147209705850310656/4jrjRuxu_normal.jpg"/>
    <hyperlink ref="V4" r:id="rId10" display="http://pbs.twimg.com/profile_images/1159904630245122048/P3o7NkO9_normal.jpg"/>
    <hyperlink ref="V5" r:id="rId11" display="http://pbs.twimg.com/profile_images/1011205278199631872/gCXTRtJ9_normal.jpg"/>
    <hyperlink ref="V6" r:id="rId12" display="http://abs.twimg.com/sticky/default_profile_images/default_profile_normal.png"/>
    <hyperlink ref="V7" r:id="rId13" display="http://abs.twimg.com/sticky/default_profile_images/default_profile_normal.png"/>
    <hyperlink ref="V8" r:id="rId14" display="http://pbs.twimg.com/profile_images/856664119658897408/7w29_NxF_normal.jpg"/>
    <hyperlink ref="V9" r:id="rId15" display="http://pbs.twimg.com/profile_images/1138118061368729600/9e6oEZx6_normal.jpg"/>
    <hyperlink ref="V10" r:id="rId16" display="http://pbs.twimg.com/profile_images/1160568440895225856/PjNmYIC3_normal.jpg"/>
    <hyperlink ref="V11" r:id="rId17" display="http://pbs.twimg.com/profile_images/1160568440895225856/PjNmYIC3_normal.jpg"/>
    <hyperlink ref="V12" r:id="rId18" display="http://pbs.twimg.com/profile_images/562010995925983233/6mczWehq_normal.png"/>
    <hyperlink ref="V13" r:id="rId19" display="http://pbs.twimg.com/profile_images/1150907202447826944/roNdLdLI_normal.jpg"/>
    <hyperlink ref="V14" r:id="rId20" display="http://pbs.twimg.com/profile_images/1161898659623198721/WwjQW8Ms_normal.jpg"/>
    <hyperlink ref="X3" r:id="rId21" display="https://twitter.com/#!/syria_neet/status/1160542695728832512"/>
    <hyperlink ref="X4" r:id="rId22" display="https://twitter.com/#!/sammy_aw/status/1160628655598505984"/>
    <hyperlink ref="X5" r:id="rId23" display="https://twitter.com/#!/sam_samoooiiiii/status/1161066981216460801"/>
    <hyperlink ref="X6" r:id="rId24" display="https://twitter.com/#!/mmoo9m/status/1161134027409108992"/>
    <hyperlink ref="X7" r:id="rId25" display="https://twitter.com/#!/mmoo9m/status/1161134027409108992"/>
    <hyperlink ref="X8" r:id="rId26" display="https://twitter.com/#!/muhammedalhamd/status/1161706410826174464"/>
    <hyperlink ref="X9" r:id="rId27" display="https://twitter.com/#!/joe68095082/status/1161710430399729664"/>
    <hyperlink ref="X10" r:id="rId28" display="https://twitter.com/#!/3lalillo/status/1161900318541717504"/>
    <hyperlink ref="X11" r:id="rId29" display="https://twitter.com/#!/3lalillo/status/1161900318541717504"/>
    <hyperlink ref="X12" r:id="rId30" display="https://twitter.com/#!/26b169ff3ffa4bc/status/1161903751076225025"/>
    <hyperlink ref="X13" r:id="rId31" display="https://twitter.com/#!/ameralmoghrabi4/status/1164269769987694594"/>
    <hyperlink ref="X14" r:id="rId32" display="https://twitter.com/#!/ssea70/status/1164831796652982274"/>
  </hyperlinks>
  <printOptions/>
  <pageMargins left="0.7" right="0.7" top="0.75" bottom="0.75" header="0.3" footer="0.3"/>
  <pageSetup horizontalDpi="600" verticalDpi="600" orientation="portrait" r:id="rId36"/>
  <legacyDrawing r:id="rId34"/>
  <tableParts>
    <tablePart r:id="rId3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684</v>
      </c>
      <c r="B1" s="13" t="s">
        <v>34</v>
      </c>
    </row>
    <row r="2" spans="1:2" ht="15">
      <c r="A2" s="124" t="s">
        <v>215</v>
      </c>
      <c r="B2" s="85">
        <v>2</v>
      </c>
    </row>
    <row r="3" spans="1:2" ht="15">
      <c r="A3" s="124" t="s">
        <v>218</v>
      </c>
      <c r="B3" s="85">
        <v>2</v>
      </c>
    </row>
    <row r="4" spans="1:2" ht="15">
      <c r="A4" s="124" t="s">
        <v>226</v>
      </c>
      <c r="B4" s="85">
        <v>0</v>
      </c>
    </row>
    <row r="5" spans="1:2" ht="15">
      <c r="A5" s="124" t="s">
        <v>227</v>
      </c>
      <c r="B5" s="85">
        <v>0</v>
      </c>
    </row>
    <row r="6" spans="1:2" ht="15">
      <c r="A6" s="124" t="s">
        <v>228</v>
      </c>
      <c r="B6" s="85">
        <v>0</v>
      </c>
    </row>
    <row r="7" spans="1:2" ht="15">
      <c r="A7" s="124" t="s">
        <v>220</v>
      </c>
      <c r="B7" s="85">
        <v>0</v>
      </c>
    </row>
    <row r="8" spans="1:2" ht="15">
      <c r="A8" s="124" t="s">
        <v>221</v>
      </c>
      <c r="B8" s="85">
        <v>0</v>
      </c>
    </row>
    <row r="9" spans="1:2" ht="15">
      <c r="A9" s="124" t="s">
        <v>219</v>
      </c>
      <c r="B9" s="85">
        <v>0</v>
      </c>
    </row>
    <row r="10" spans="1:2" ht="15">
      <c r="A10" s="124" t="s">
        <v>229</v>
      </c>
      <c r="B10" s="85">
        <v>0</v>
      </c>
    </row>
    <row r="11" spans="1:2" ht="15">
      <c r="A11" s="124" t="s">
        <v>217</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686</v>
      </c>
      <c r="B25" t="s">
        <v>685</v>
      </c>
    </row>
    <row r="26" spans="1:2" ht="15">
      <c r="A26" s="136">
        <v>43688.55920138889</v>
      </c>
      <c r="B26" s="3">
        <v>1</v>
      </c>
    </row>
    <row r="27" spans="1:2" ht="15">
      <c r="A27" s="136">
        <v>43688.79640046296</v>
      </c>
      <c r="B27" s="3">
        <v>1</v>
      </c>
    </row>
    <row r="28" spans="1:2" ht="15">
      <c r="A28" s="136">
        <v>43690.005949074075</v>
      </c>
      <c r="B28" s="3">
        <v>1</v>
      </c>
    </row>
    <row r="29" spans="1:2" ht="15">
      <c r="A29" s="136">
        <v>43690.19096064815</v>
      </c>
      <c r="B29" s="3">
        <v>2</v>
      </c>
    </row>
    <row r="30" spans="1:2" ht="15">
      <c r="A30" s="136">
        <v>43691.77043981481</v>
      </c>
      <c r="B30" s="3">
        <v>1</v>
      </c>
    </row>
    <row r="31" spans="1:2" ht="15">
      <c r="A31" s="136">
        <v>43691.78152777778</v>
      </c>
      <c r="B31" s="3">
        <v>1</v>
      </c>
    </row>
    <row r="32" spans="1:2" ht="15">
      <c r="A32" s="136">
        <v>43692.30552083333</v>
      </c>
      <c r="B32" s="3">
        <v>2</v>
      </c>
    </row>
    <row r="33" spans="1:2" ht="15">
      <c r="A33" s="136">
        <v>43692.315</v>
      </c>
      <c r="B33" s="3">
        <v>1</v>
      </c>
    </row>
    <row r="34" spans="1:2" ht="15">
      <c r="A34" s="136">
        <v>43698.84395833333</v>
      </c>
      <c r="B34" s="3">
        <v>1</v>
      </c>
    </row>
    <row r="35" spans="1:2" ht="15">
      <c r="A35" s="136">
        <v>43700.39486111111</v>
      </c>
      <c r="B35" s="3">
        <v>1</v>
      </c>
    </row>
    <row r="36" spans="1:2" ht="15">
      <c r="A36" s="136" t="s">
        <v>687</v>
      </c>
      <c r="B36"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300</v>
      </c>
      <c r="AE2" s="13" t="s">
        <v>301</v>
      </c>
      <c r="AF2" s="13" t="s">
        <v>302</v>
      </c>
      <c r="AG2" s="13" t="s">
        <v>303</v>
      </c>
      <c r="AH2" s="13" t="s">
        <v>304</v>
      </c>
      <c r="AI2" s="13" t="s">
        <v>305</v>
      </c>
      <c r="AJ2" s="13" t="s">
        <v>306</v>
      </c>
      <c r="AK2" s="13" t="s">
        <v>307</v>
      </c>
      <c r="AL2" s="13" t="s">
        <v>308</v>
      </c>
      <c r="AM2" s="13" t="s">
        <v>309</v>
      </c>
      <c r="AN2" s="13" t="s">
        <v>310</v>
      </c>
      <c r="AO2" s="13" t="s">
        <v>311</v>
      </c>
      <c r="AP2" s="13" t="s">
        <v>312</v>
      </c>
      <c r="AQ2" s="13" t="s">
        <v>313</v>
      </c>
      <c r="AR2" s="13" t="s">
        <v>314</v>
      </c>
      <c r="AS2" s="13" t="s">
        <v>192</v>
      </c>
      <c r="AT2" s="13" t="s">
        <v>315</v>
      </c>
      <c r="AU2" s="13" t="s">
        <v>316</v>
      </c>
      <c r="AV2" s="13" t="s">
        <v>317</v>
      </c>
      <c r="AW2" s="13" t="s">
        <v>318</v>
      </c>
      <c r="AX2" s="13" t="s">
        <v>319</v>
      </c>
      <c r="AY2" s="13" t="s">
        <v>320</v>
      </c>
      <c r="AZ2" s="13" t="s">
        <v>482</v>
      </c>
      <c r="BA2" s="127" t="s">
        <v>602</v>
      </c>
      <c r="BB2" s="127" t="s">
        <v>603</v>
      </c>
      <c r="BC2" s="127" t="s">
        <v>604</v>
      </c>
      <c r="BD2" s="127" t="s">
        <v>605</v>
      </c>
      <c r="BE2" s="127" t="s">
        <v>606</v>
      </c>
      <c r="BF2" s="127" t="s">
        <v>607</v>
      </c>
      <c r="BG2" s="127" t="s">
        <v>608</v>
      </c>
      <c r="BH2" s="127" t="s">
        <v>619</v>
      </c>
      <c r="BI2" s="127" t="s">
        <v>620</v>
      </c>
      <c r="BJ2" s="127" t="s">
        <v>631</v>
      </c>
      <c r="BK2" s="127" t="s">
        <v>653</v>
      </c>
      <c r="BL2" s="127" t="s">
        <v>654</v>
      </c>
      <c r="BM2" s="127" t="s">
        <v>655</v>
      </c>
      <c r="BN2" s="127" t="s">
        <v>656</v>
      </c>
      <c r="BO2" s="127" t="s">
        <v>657</v>
      </c>
      <c r="BP2" s="127" t="s">
        <v>658</v>
      </c>
      <c r="BQ2" s="127" t="s">
        <v>659</v>
      </c>
      <c r="BR2" s="127" t="s">
        <v>660</v>
      </c>
      <c r="BS2" s="127" t="s">
        <v>662</v>
      </c>
      <c r="BT2" s="3"/>
      <c r="BU2" s="3"/>
    </row>
    <row r="3" spans="1:73" ht="15" customHeight="1">
      <c r="A3" s="50" t="s">
        <v>212</v>
      </c>
      <c r="B3" s="53"/>
      <c r="C3" s="53" t="s">
        <v>64</v>
      </c>
      <c r="D3" s="54">
        <v>163.4658727755912</v>
      </c>
      <c r="E3" s="55"/>
      <c r="F3" s="112" t="s">
        <v>252</v>
      </c>
      <c r="G3" s="53"/>
      <c r="H3" s="57" t="s">
        <v>212</v>
      </c>
      <c r="I3" s="56"/>
      <c r="J3" s="56"/>
      <c r="K3" s="114" t="s">
        <v>411</v>
      </c>
      <c r="L3" s="59">
        <v>1</v>
      </c>
      <c r="M3" s="60">
        <v>8267.529296875</v>
      </c>
      <c r="N3" s="60">
        <v>7502.1904296875</v>
      </c>
      <c r="O3" s="58"/>
      <c r="P3" s="61"/>
      <c r="Q3" s="61"/>
      <c r="R3" s="51"/>
      <c r="S3" s="51">
        <v>0</v>
      </c>
      <c r="T3" s="51">
        <v>1</v>
      </c>
      <c r="U3" s="52">
        <v>0</v>
      </c>
      <c r="V3" s="52">
        <v>1</v>
      </c>
      <c r="W3" s="52">
        <v>0</v>
      </c>
      <c r="X3" s="52">
        <v>0.999971</v>
      </c>
      <c r="Y3" s="52">
        <v>0</v>
      </c>
      <c r="Z3" s="52">
        <v>0</v>
      </c>
      <c r="AA3" s="62">
        <v>3</v>
      </c>
      <c r="AB3" s="62"/>
      <c r="AC3" s="63"/>
      <c r="AD3" s="85" t="s">
        <v>321</v>
      </c>
      <c r="AE3" s="85">
        <v>76</v>
      </c>
      <c r="AF3" s="85">
        <v>62</v>
      </c>
      <c r="AG3" s="85">
        <v>388</v>
      </c>
      <c r="AH3" s="85">
        <v>661</v>
      </c>
      <c r="AI3" s="85"/>
      <c r="AJ3" s="85" t="s">
        <v>339</v>
      </c>
      <c r="AK3" s="85" t="s">
        <v>355</v>
      </c>
      <c r="AL3" s="89" t="s">
        <v>364</v>
      </c>
      <c r="AM3" s="85"/>
      <c r="AN3" s="87">
        <v>43651.766388888886</v>
      </c>
      <c r="AO3" s="89" t="s">
        <v>371</v>
      </c>
      <c r="AP3" s="85" t="b">
        <v>1</v>
      </c>
      <c r="AQ3" s="85" t="b">
        <v>0</v>
      </c>
      <c r="AR3" s="85" t="b">
        <v>0</v>
      </c>
      <c r="AS3" s="85"/>
      <c r="AT3" s="85">
        <v>0</v>
      </c>
      <c r="AU3" s="85"/>
      <c r="AV3" s="85" t="b">
        <v>0</v>
      </c>
      <c r="AW3" s="85" t="s">
        <v>392</v>
      </c>
      <c r="AX3" s="89" t="s">
        <v>393</v>
      </c>
      <c r="AY3" s="85" t="s">
        <v>66</v>
      </c>
      <c r="AZ3" s="85" t="str">
        <f>REPLACE(INDEX(GroupVertices[Group],MATCH(Vertices[[#This Row],[Vertex]],GroupVertices[Vertex],0)),1,1,"")</f>
        <v>7</v>
      </c>
      <c r="BA3" s="51" t="s">
        <v>242</v>
      </c>
      <c r="BB3" s="51" t="s">
        <v>242</v>
      </c>
      <c r="BC3" s="51" t="s">
        <v>250</v>
      </c>
      <c r="BD3" s="51" t="s">
        <v>250</v>
      </c>
      <c r="BE3" s="51"/>
      <c r="BF3" s="51"/>
      <c r="BG3" s="128" t="s">
        <v>609</v>
      </c>
      <c r="BH3" s="128" t="s">
        <v>609</v>
      </c>
      <c r="BI3" s="128" t="s">
        <v>621</v>
      </c>
      <c r="BJ3" s="128" t="s">
        <v>621</v>
      </c>
      <c r="BK3" s="128">
        <v>0</v>
      </c>
      <c r="BL3" s="131">
        <v>0</v>
      </c>
      <c r="BM3" s="128">
        <v>0</v>
      </c>
      <c r="BN3" s="131">
        <v>0</v>
      </c>
      <c r="BO3" s="128">
        <v>0</v>
      </c>
      <c r="BP3" s="131">
        <v>0</v>
      </c>
      <c r="BQ3" s="128">
        <v>20</v>
      </c>
      <c r="BR3" s="131">
        <v>100</v>
      </c>
      <c r="BS3" s="128">
        <v>20</v>
      </c>
      <c r="BT3" s="3"/>
      <c r="BU3" s="3"/>
    </row>
    <row r="4" spans="1:76" ht="15">
      <c r="A4" s="14" t="s">
        <v>222</v>
      </c>
      <c r="B4" s="15"/>
      <c r="C4" s="15" t="s">
        <v>64</v>
      </c>
      <c r="D4" s="93">
        <v>162</v>
      </c>
      <c r="E4" s="81"/>
      <c r="F4" s="112" t="s">
        <v>384</v>
      </c>
      <c r="G4" s="15"/>
      <c r="H4" s="16" t="s">
        <v>222</v>
      </c>
      <c r="I4" s="66"/>
      <c r="J4" s="66"/>
      <c r="K4" s="114" t="s">
        <v>412</v>
      </c>
      <c r="L4" s="94">
        <v>1</v>
      </c>
      <c r="M4" s="95">
        <v>8267.529296875</v>
      </c>
      <c r="N4" s="95">
        <v>8931.4599609375</v>
      </c>
      <c r="O4" s="77"/>
      <c r="P4" s="96"/>
      <c r="Q4" s="96"/>
      <c r="R4" s="97"/>
      <c r="S4" s="51">
        <v>1</v>
      </c>
      <c r="T4" s="51">
        <v>0</v>
      </c>
      <c r="U4" s="52">
        <v>0</v>
      </c>
      <c r="V4" s="52">
        <v>1</v>
      </c>
      <c r="W4" s="52">
        <v>0</v>
      </c>
      <c r="X4" s="52">
        <v>0.999971</v>
      </c>
      <c r="Y4" s="52">
        <v>0</v>
      </c>
      <c r="Z4" s="52">
        <v>0</v>
      </c>
      <c r="AA4" s="82">
        <v>4</v>
      </c>
      <c r="AB4" s="82"/>
      <c r="AC4" s="98"/>
      <c r="AD4" s="85" t="s">
        <v>322</v>
      </c>
      <c r="AE4" s="85">
        <v>403</v>
      </c>
      <c r="AF4" s="85">
        <v>10</v>
      </c>
      <c r="AG4" s="85">
        <v>48</v>
      </c>
      <c r="AH4" s="85">
        <v>18</v>
      </c>
      <c r="AI4" s="85"/>
      <c r="AJ4" s="85" t="s">
        <v>340</v>
      </c>
      <c r="AK4" s="85"/>
      <c r="AL4" s="85"/>
      <c r="AM4" s="85"/>
      <c r="AN4" s="87">
        <v>43655.60087962963</v>
      </c>
      <c r="AO4" s="85"/>
      <c r="AP4" s="85" t="b">
        <v>1</v>
      </c>
      <c r="AQ4" s="85" t="b">
        <v>0</v>
      </c>
      <c r="AR4" s="85" t="b">
        <v>0</v>
      </c>
      <c r="AS4" s="85"/>
      <c r="AT4" s="85">
        <v>0</v>
      </c>
      <c r="AU4" s="85"/>
      <c r="AV4" s="85" t="b">
        <v>0</v>
      </c>
      <c r="AW4" s="85" t="s">
        <v>392</v>
      </c>
      <c r="AX4" s="89" t="s">
        <v>394</v>
      </c>
      <c r="AY4" s="85" t="s">
        <v>65</v>
      </c>
      <c r="AZ4" s="85" t="str">
        <f>REPLACE(INDEX(GroupVertices[Group],MATCH(Vertices[[#This Row],[Vertex]],GroupVertices[Vertex],0)),1,1,"")</f>
        <v>7</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212.8263195075184</v>
      </c>
      <c r="E5" s="81"/>
      <c r="F5" s="112" t="s">
        <v>253</v>
      </c>
      <c r="G5" s="15"/>
      <c r="H5" s="16" t="s">
        <v>213</v>
      </c>
      <c r="I5" s="66"/>
      <c r="J5" s="66"/>
      <c r="K5" s="114" t="s">
        <v>413</v>
      </c>
      <c r="L5" s="94">
        <v>1</v>
      </c>
      <c r="M5" s="95">
        <v>1099.630126953125</v>
      </c>
      <c r="N5" s="95">
        <v>5772.95166015625</v>
      </c>
      <c r="O5" s="77"/>
      <c r="P5" s="96"/>
      <c r="Q5" s="96"/>
      <c r="R5" s="97"/>
      <c r="S5" s="51">
        <v>1</v>
      </c>
      <c r="T5" s="51">
        <v>1</v>
      </c>
      <c r="U5" s="52">
        <v>0</v>
      </c>
      <c r="V5" s="52">
        <v>0</v>
      </c>
      <c r="W5" s="52">
        <v>0</v>
      </c>
      <c r="X5" s="52">
        <v>0.999971</v>
      </c>
      <c r="Y5" s="52">
        <v>0</v>
      </c>
      <c r="Z5" s="52" t="s">
        <v>485</v>
      </c>
      <c r="AA5" s="82">
        <v>5</v>
      </c>
      <c r="AB5" s="82"/>
      <c r="AC5" s="98"/>
      <c r="AD5" s="85" t="s">
        <v>323</v>
      </c>
      <c r="AE5" s="85">
        <v>368</v>
      </c>
      <c r="AF5" s="85">
        <v>1813</v>
      </c>
      <c r="AG5" s="85">
        <v>10184</v>
      </c>
      <c r="AH5" s="85">
        <v>19915</v>
      </c>
      <c r="AI5" s="85"/>
      <c r="AJ5" s="85" t="s">
        <v>341</v>
      </c>
      <c r="AK5" s="85"/>
      <c r="AL5" s="89" t="s">
        <v>365</v>
      </c>
      <c r="AM5" s="85"/>
      <c r="AN5" s="87">
        <v>41775.694236111114</v>
      </c>
      <c r="AO5" s="89" t="s">
        <v>372</v>
      </c>
      <c r="AP5" s="85" t="b">
        <v>0</v>
      </c>
      <c r="AQ5" s="85" t="b">
        <v>0</v>
      </c>
      <c r="AR5" s="85" t="b">
        <v>1</v>
      </c>
      <c r="AS5" s="85"/>
      <c r="AT5" s="85">
        <v>18</v>
      </c>
      <c r="AU5" s="89" t="s">
        <v>383</v>
      </c>
      <c r="AV5" s="85" t="b">
        <v>0</v>
      </c>
      <c r="AW5" s="85" t="s">
        <v>392</v>
      </c>
      <c r="AX5" s="89" t="s">
        <v>395</v>
      </c>
      <c r="AY5" s="85" t="s">
        <v>66</v>
      </c>
      <c r="AZ5" s="85" t="str">
        <f>REPLACE(INDEX(GroupVertices[Group],MATCH(Vertices[[#This Row],[Vertex]],GroupVertices[Vertex],0)),1,1,"")</f>
        <v>1</v>
      </c>
      <c r="BA5" s="51" t="s">
        <v>243</v>
      </c>
      <c r="BB5" s="51" t="s">
        <v>243</v>
      </c>
      <c r="BC5" s="51" t="s">
        <v>250</v>
      </c>
      <c r="BD5" s="51" t="s">
        <v>250</v>
      </c>
      <c r="BE5" s="51"/>
      <c r="BF5" s="51"/>
      <c r="BG5" s="128" t="s">
        <v>610</v>
      </c>
      <c r="BH5" s="128" t="s">
        <v>610</v>
      </c>
      <c r="BI5" s="128" t="s">
        <v>622</v>
      </c>
      <c r="BJ5" s="128" t="s">
        <v>622</v>
      </c>
      <c r="BK5" s="128">
        <v>0</v>
      </c>
      <c r="BL5" s="131">
        <v>0</v>
      </c>
      <c r="BM5" s="128">
        <v>0</v>
      </c>
      <c r="BN5" s="131">
        <v>0</v>
      </c>
      <c r="BO5" s="128">
        <v>0</v>
      </c>
      <c r="BP5" s="131">
        <v>0</v>
      </c>
      <c r="BQ5" s="128">
        <v>21</v>
      </c>
      <c r="BR5" s="131">
        <v>100</v>
      </c>
      <c r="BS5" s="128">
        <v>21</v>
      </c>
      <c r="BT5" s="2"/>
      <c r="BU5" s="3"/>
      <c r="BV5" s="3"/>
      <c r="BW5" s="3"/>
      <c r="BX5" s="3"/>
    </row>
    <row r="6" spans="1:76" ht="15">
      <c r="A6" s="14" t="s">
        <v>214</v>
      </c>
      <c r="B6" s="15"/>
      <c r="C6" s="15" t="s">
        <v>64</v>
      </c>
      <c r="D6" s="93">
        <v>162</v>
      </c>
      <c r="E6" s="81"/>
      <c r="F6" s="112" t="s">
        <v>254</v>
      </c>
      <c r="G6" s="15"/>
      <c r="H6" s="16" t="s">
        <v>214</v>
      </c>
      <c r="I6" s="66"/>
      <c r="J6" s="66"/>
      <c r="K6" s="114" t="s">
        <v>414</v>
      </c>
      <c r="L6" s="94">
        <v>1</v>
      </c>
      <c r="M6" s="95">
        <v>5272.376953125</v>
      </c>
      <c r="N6" s="95">
        <v>1229.288818359375</v>
      </c>
      <c r="O6" s="77"/>
      <c r="P6" s="96"/>
      <c r="Q6" s="96"/>
      <c r="R6" s="97"/>
      <c r="S6" s="51">
        <v>0</v>
      </c>
      <c r="T6" s="51">
        <v>1</v>
      </c>
      <c r="U6" s="52">
        <v>0</v>
      </c>
      <c r="V6" s="52">
        <v>1</v>
      </c>
      <c r="W6" s="52">
        <v>0</v>
      </c>
      <c r="X6" s="52">
        <v>0.999971</v>
      </c>
      <c r="Y6" s="52">
        <v>0</v>
      </c>
      <c r="Z6" s="52">
        <v>0</v>
      </c>
      <c r="AA6" s="82">
        <v>6</v>
      </c>
      <c r="AB6" s="82"/>
      <c r="AC6" s="98"/>
      <c r="AD6" s="85" t="s">
        <v>324</v>
      </c>
      <c r="AE6" s="85">
        <v>203</v>
      </c>
      <c r="AF6" s="85">
        <v>10</v>
      </c>
      <c r="AG6" s="85">
        <v>79</v>
      </c>
      <c r="AH6" s="85">
        <v>383</v>
      </c>
      <c r="AI6" s="85"/>
      <c r="AJ6" s="85"/>
      <c r="AK6" s="85"/>
      <c r="AL6" s="85"/>
      <c r="AM6" s="85"/>
      <c r="AN6" s="87">
        <v>42803.239386574074</v>
      </c>
      <c r="AO6" s="89" t="s">
        <v>373</v>
      </c>
      <c r="AP6" s="85" t="b">
        <v>1</v>
      </c>
      <c r="AQ6" s="85" t="b">
        <v>0</v>
      </c>
      <c r="AR6" s="85" t="b">
        <v>0</v>
      </c>
      <c r="AS6" s="85"/>
      <c r="AT6" s="85">
        <v>0</v>
      </c>
      <c r="AU6" s="85"/>
      <c r="AV6" s="85" t="b">
        <v>0</v>
      </c>
      <c r="AW6" s="85" t="s">
        <v>392</v>
      </c>
      <c r="AX6" s="89" t="s">
        <v>396</v>
      </c>
      <c r="AY6" s="85" t="s">
        <v>66</v>
      </c>
      <c r="AZ6" s="85" t="str">
        <f>REPLACE(INDEX(GroupVertices[Group],MATCH(Vertices[[#This Row],[Vertex]],GroupVertices[Vertex],0)),1,1,"")</f>
        <v>6</v>
      </c>
      <c r="BA6" s="51" t="s">
        <v>244</v>
      </c>
      <c r="BB6" s="51" t="s">
        <v>244</v>
      </c>
      <c r="BC6" s="51" t="s">
        <v>250</v>
      </c>
      <c r="BD6" s="51" t="s">
        <v>250</v>
      </c>
      <c r="BE6" s="51"/>
      <c r="BF6" s="51"/>
      <c r="BG6" s="128" t="s">
        <v>611</v>
      </c>
      <c r="BH6" s="128" t="s">
        <v>611</v>
      </c>
      <c r="BI6" s="128" t="s">
        <v>623</v>
      </c>
      <c r="BJ6" s="128" t="s">
        <v>623</v>
      </c>
      <c r="BK6" s="128">
        <v>0</v>
      </c>
      <c r="BL6" s="131">
        <v>0</v>
      </c>
      <c r="BM6" s="128">
        <v>0</v>
      </c>
      <c r="BN6" s="131">
        <v>0</v>
      </c>
      <c r="BO6" s="128">
        <v>0</v>
      </c>
      <c r="BP6" s="131">
        <v>0</v>
      </c>
      <c r="BQ6" s="128">
        <v>20</v>
      </c>
      <c r="BR6" s="131">
        <v>100</v>
      </c>
      <c r="BS6" s="128">
        <v>20</v>
      </c>
      <c r="BT6" s="2"/>
      <c r="BU6" s="3"/>
      <c r="BV6" s="3"/>
      <c r="BW6" s="3"/>
      <c r="BX6" s="3"/>
    </row>
    <row r="7" spans="1:76" ht="15">
      <c r="A7" s="14" t="s">
        <v>223</v>
      </c>
      <c r="B7" s="15"/>
      <c r="C7" s="15" t="s">
        <v>64</v>
      </c>
      <c r="D7" s="93">
        <v>1000</v>
      </c>
      <c r="E7" s="81"/>
      <c r="F7" s="112" t="s">
        <v>385</v>
      </c>
      <c r="G7" s="15"/>
      <c r="H7" s="16" t="s">
        <v>223</v>
      </c>
      <c r="I7" s="66"/>
      <c r="J7" s="66"/>
      <c r="K7" s="114" t="s">
        <v>415</v>
      </c>
      <c r="L7" s="94">
        <v>1</v>
      </c>
      <c r="M7" s="95">
        <v>5272.376953125</v>
      </c>
      <c r="N7" s="95">
        <v>2982.0546875</v>
      </c>
      <c r="O7" s="77"/>
      <c r="P7" s="96"/>
      <c r="Q7" s="96"/>
      <c r="R7" s="97"/>
      <c r="S7" s="51">
        <v>1</v>
      </c>
      <c r="T7" s="51">
        <v>0</v>
      </c>
      <c r="U7" s="52">
        <v>0</v>
      </c>
      <c r="V7" s="52">
        <v>1</v>
      </c>
      <c r="W7" s="52">
        <v>0</v>
      </c>
      <c r="X7" s="52">
        <v>0.999971</v>
      </c>
      <c r="Y7" s="52">
        <v>0</v>
      </c>
      <c r="Z7" s="52">
        <v>0</v>
      </c>
      <c r="AA7" s="82">
        <v>7</v>
      </c>
      <c r="AB7" s="82"/>
      <c r="AC7" s="98"/>
      <c r="AD7" s="85" t="s">
        <v>325</v>
      </c>
      <c r="AE7" s="85">
        <v>47</v>
      </c>
      <c r="AF7" s="85">
        <v>29737</v>
      </c>
      <c r="AG7" s="85">
        <v>9816</v>
      </c>
      <c r="AH7" s="85">
        <v>2613</v>
      </c>
      <c r="AI7" s="85"/>
      <c r="AJ7" s="85" t="s">
        <v>342</v>
      </c>
      <c r="AK7" s="85" t="s">
        <v>356</v>
      </c>
      <c r="AL7" s="85"/>
      <c r="AM7" s="85"/>
      <c r="AN7" s="87">
        <v>42158.36277777778</v>
      </c>
      <c r="AO7" s="89" t="s">
        <v>374</v>
      </c>
      <c r="AP7" s="85" t="b">
        <v>1</v>
      </c>
      <c r="AQ7" s="85" t="b">
        <v>0</v>
      </c>
      <c r="AR7" s="85" t="b">
        <v>0</v>
      </c>
      <c r="AS7" s="85"/>
      <c r="AT7" s="85">
        <v>64</v>
      </c>
      <c r="AU7" s="89" t="s">
        <v>383</v>
      </c>
      <c r="AV7" s="85" t="b">
        <v>0</v>
      </c>
      <c r="AW7" s="85" t="s">
        <v>392</v>
      </c>
      <c r="AX7" s="89" t="s">
        <v>397</v>
      </c>
      <c r="AY7" s="85" t="s">
        <v>65</v>
      </c>
      <c r="AZ7" s="85" t="str">
        <f>REPLACE(INDEX(GroupVertices[Group],MATCH(Vertices[[#This Row],[Vertex]],GroupVertices[Vertex],0)),1,1,"")</f>
        <v>6</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215</v>
      </c>
      <c r="B8" s="15"/>
      <c r="C8" s="15" t="s">
        <v>64</v>
      </c>
      <c r="D8" s="93">
        <v>224.66606115652436</v>
      </c>
      <c r="E8" s="81"/>
      <c r="F8" s="112" t="s">
        <v>255</v>
      </c>
      <c r="G8" s="15"/>
      <c r="H8" s="16" t="s">
        <v>215</v>
      </c>
      <c r="I8" s="66"/>
      <c r="J8" s="66"/>
      <c r="K8" s="114" t="s">
        <v>416</v>
      </c>
      <c r="L8" s="94">
        <v>9999</v>
      </c>
      <c r="M8" s="95">
        <v>1099.630126953125</v>
      </c>
      <c r="N8" s="95">
        <v>1296.9290771484375</v>
      </c>
      <c r="O8" s="77"/>
      <c r="P8" s="96"/>
      <c r="Q8" s="96"/>
      <c r="R8" s="97"/>
      <c r="S8" s="51">
        <v>0</v>
      </c>
      <c r="T8" s="51">
        <v>2</v>
      </c>
      <c r="U8" s="52">
        <v>2</v>
      </c>
      <c r="V8" s="52">
        <v>0.5</v>
      </c>
      <c r="W8" s="52">
        <v>0.166667</v>
      </c>
      <c r="X8" s="52">
        <v>1.459417</v>
      </c>
      <c r="Y8" s="52">
        <v>0</v>
      </c>
      <c r="Z8" s="52">
        <v>0</v>
      </c>
      <c r="AA8" s="82">
        <v>8</v>
      </c>
      <c r="AB8" s="82"/>
      <c r="AC8" s="98"/>
      <c r="AD8" s="85" t="s">
        <v>326</v>
      </c>
      <c r="AE8" s="85">
        <v>918</v>
      </c>
      <c r="AF8" s="85">
        <v>2233</v>
      </c>
      <c r="AG8" s="85">
        <v>277</v>
      </c>
      <c r="AH8" s="85">
        <v>5281</v>
      </c>
      <c r="AI8" s="85"/>
      <c r="AJ8" s="85" t="s">
        <v>343</v>
      </c>
      <c r="AK8" s="85"/>
      <c r="AL8" s="85"/>
      <c r="AM8" s="85"/>
      <c r="AN8" s="87">
        <v>43633.42</v>
      </c>
      <c r="AO8" s="85"/>
      <c r="AP8" s="85" t="b">
        <v>1</v>
      </c>
      <c r="AQ8" s="85" t="b">
        <v>0</v>
      </c>
      <c r="AR8" s="85" t="b">
        <v>0</v>
      </c>
      <c r="AS8" s="85"/>
      <c r="AT8" s="85">
        <v>7</v>
      </c>
      <c r="AU8" s="85"/>
      <c r="AV8" s="85" t="b">
        <v>0</v>
      </c>
      <c r="AW8" s="85" t="s">
        <v>392</v>
      </c>
      <c r="AX8" s="89" t="s">
        <v>398</v>
      </c>
      <c r="AY8" s="85" t="s">
        <v>66</v>
      </c>
      <c r="AZ8" s="85" t="str">
        <f>REPLACE(INDEX(GroupVertices[Group],MATCH(Vertices[[#This Row],[Vertex]],GroupVertices[Vertex],0)),1,1,"")</f>
        <v>3</v>
      </c>
      <c r="BA8" s="51"/>
      <c r="BB8" s="51"/>
      <c r="BC8" s="51"/>
      <c r="BD8" s="51"/>
      <c r="BE8" s="51"/>
      <c r="BF8" s="51"/>
      <c r="BG8" s="128" t="s">
        <v>612</v>
      </c>
      <c r="BH8" s="128" t="s">
        <v>612</v>
      </c>
      <c r="BI8" s="128" t="s">
        <v>624</v>
      </c>
      <c r="BJ8" s="128" t="s">
        <v>624</v>
      </c>
      <c r="BK8" s="128">
        <v>0</v>
      </c>
      <c r="BL8" s="131">
        <v>0</v>
      </c>
      <c r="BM8" s="128">
        <v>0</v>
      </c>
      <c r="BN8" s="131">
        <v>0</v>
      </c>
      <c r="BO8" s="128">
        <v>0</v>
      </c>
      <c r="BP8" s="131">
        <v>0</v>
      </c>
      <c r="BQ8" s="128">
        <v>13</v>
      </c>
      <c r="BR8" s="131">
        <v>100</v>
      </c>
      <c r="BS8" s="128">
        <v>13</v>
      </c>
      <c r="BT8" s="2"/>
      <c r="BU8" s="3"/>
      <c r="BV8" s="3"/>
      <c r="BW8" s="3"/>
      <c r="BX8" s="3"/>
    </row>
    <row r="9" spans="1:76" ht="15">
      <c r="A9" s="14" t="s">
        <v>224</v>
      </c>
      <c r="B9" s="15"/>
      <c r="C9" s="15" t="s">
        <v>64</v>
      </c>
      <c r="D9" s="93">
        <v>205.63790493490765</v>
      </c>
      <c r="E9" s="81"/>
      <c r="F9" s="112" t="s">
        <v>386</v>
      </c>
      <c r="G9" s="15"/>
      <c r="H9" s="16" t="s">
        <v>224</v>
      </c>
      <c r="I9" s="66"/>
      <c r="J9" s="66"/>
      <c r="K9" s="114" t="s">
        <v>417</v>
      </c>
      <c r="L9" s="94">
        <v>1</v>
      </c>
      <c r="M9" s="95">
        <v>1099.630126953125</v>
      </c>
      <c r="N9" s="95">
        <v>3184.9755859375</v>
      </c>
      <c r="O9" s="77"/>
      <c r="P9" s="96"/>
      <c r="Q9" s="96"/>
      <c r="R9" s="97"/>
      <c r="S9" s="51">
        <v>1</v>
      </c>
      <c r="T9" s="51">
        <v>0</v>
      </c>
      <c r="U9" s="52">
        <v>0</v>
      </c>
      <c r="V9" s="52">
        <v>0.333333</v>
      </c>
      <c r="W9" s="52">
        <v>0.166667</v>
      </c>
      <c r="X9" s="52">
        <v>0.770249</v>
      </c>
      <c r="Y9" s="52">
        <v>0</v>
      </c>
      <c r="Z9" s="52">
        <v>0</v>
      </c>
      <c r="AA9" s="82">
        <v>9</v>
      </c>
      <c r="AB9" s="82"/>
      <c r="AC9" s="98"/>
      <c r="AD9" s="85" t="s">
        <v>327</v>
      </c>
      <c r="AE9" s="85">
        <v>3737</v>
      </c>
      <c r="AF9" s="85">
        <v>1558</v>
      </c>
      <c r="AG9" s="85">
        <v>3507</v>
      </c>
      <c r="AH9" s="85">
        <v>6469</v>
      </c>
      <c r="AI9" s="85"/>
      <c r="AJ9" s="85" t="s">
        <v>344</v>
      </c>
      <c r="AK9" s="85"/>
      <c r="AL9" s="85"/>
      <c r="AM9" s="85"/>
      <c r="AN9" s="87">
        <v>42919.77280092592</v>
      </c>
      <c r="AO9" s="89" t="s">
        <v>375</v>
      </c>
      <c r="AP9" s="85" t="b">
        <v>1</v>
      </c>
      <c r="AQ9" s="85" t="b">
        <v>0</v>
      </c>
      <c r="AR9" s="85" t="b">
        <v>0</v>
      </c>
      <c r="AS9" s="85"/>
      <c r="AT9" s="85">
        <v>0</v>
      </c>
      <c r="AU9" s="85"/>
      <c r="AV9" s="85" t="b">
        <v>0</v>
      </c>
      <c r="AW9" s="85" t="s">
        <v>392</v>
      </c>
      <c r="AX9" s="89" t="s">
        <v>399</v>
      </c>
      <c r="AY9" s="85" t="s">
        <v>65</v>
      </c>
      <c r="AZ9" s="85" t="str">
        <f>REPLACE(INDEX(GroupVertices[Group],MATCH(Vertices[[#This Row],[Vertex]],GroupVertices[Vertex],0)),1,1,"")</f>
        <v>3</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225</v>
      </c>
      <c r="B10" s="15"/>
      <c r="C10" s="15" t="s">
        <v>64</v>
      </c>
      <c r="D10" s="93">
        <v>164.93174555118242</v>
      </c>
      <c r="E10" s="81"/>
      <c r="F10" s="112" t="s">
        <v>387</v>
      </c>
      <c r="G10" s="15"/>
      <c r="H10" s="16" t="s">
        <v>225</v>
      </c>
      <c r="I10" s="66"/>
      <c r="J10" s="66"/>
      <c r="K10" s="114" t="s">
        <v>418</v>
      </c>
      <c r="L10" s="94">
        <v>1</v>
      </c>
      <c r="M10" s="95">
        <v>2909.065673828125</v>
      </c>
      <c r="N10" s="95">
        <v>3184.9755859375</v>
      </c>
      <c r="O10" s="77"/>
      <c r="P10" s="96"/>
      <c r="Q10" s="96"/>
      <c r="R10" s="97"/>
      <c r="S10" s="51">
        <v>1</v>
      </c>
      <c r="T10" s="51">
        <v>0</v>
      </c>
      <c r="U10" s="52">
        <v>0</v>
      </c>
      <c r="V10" s="52">
        <v>0.333333</v>
      </c>
      <c r="W10" s="52">
        <v>0.166667</v>
      </c>
      <c r="X10" s="52">
        <v>0.770249</v>
      </c>
      <c r="Y10" s="52">
        <v>0</v>
      </c>
      <c r="Z10" s="52">
        <v>0</v>
      </c>
      <c r="AA10" s="82">
        <v>10</v>
      </c>
      <c r="AB10" s="82"/>
      <c r="AC10" s="98"/>
      <c r="AD10" s="85" t="s">
        <v>328</v>
      </c>
      <c r="AE10" s="85">
        <v>14</v>
      </c>
      <c r="AF10" s="85">
        <v>114</v>
      </c>
      <c r="AG10" s="85">
        <v>94</v>
      </c>
      <c r="AH10" s="85">
        <v>9</v>
      </c>
      <c r="AI10" s="85"/>
      <c r="AJ10" s="85" t="s">
        <v>345</v>
      </c>
      <c r="AK10" s="85"/>
      <c r="AL10" s="85"/>
      <c r="AM10" s="85"/>
      <c r="AN10" s="87">
        <v>43682.92387731482</v>
      </c>
      <c r="AO10" s="85"/>
      <c r="AP10" s="85" t="b">
        <v>1</v>
      </c>
      <c r="AQ10" s="85" t="b">
        <v>0</v>
      </c>
      <c r="AR10" s="85" t="b">
        <v>0</v>
      </c>
      <c r="AS10" s="85"/>
      <c r="AT10" s="85">
        <v>0</v>
      </c>
      <c r="AU10" s="85"/>
      <c r="AV10" s="85" t="b">
        <v>0</v>
      </c>
      <c r="AW10" s="85" t="s">
        <v>392</v>
      </c>
      <c r="AX10" s="89" t="s">
        <v>400</v>
      </c>
      <c r="AY10" s="85" t="s">
        <v>65</v>
      </c>
      <c r="AZ10" s="85" t="str">
        <f>REPLACE(INDEX(GroupVertices[Group],MATCH(Vertices[[#This Row],[Vertex]],GroupVertices[Vertex],0)),1,1,"")</f>
        <v>3</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216</v>
      </c>
      <c r="B11" s="15"/>
      <c r="C11" s="15" t="s">
        <v>64</v>
      </c>
      <c r="D11" s="93">
        <v>168.85013623978202</v>
      </c>
      <c r="E11" s="81"/>
      <c r="F11" s="112" t="s">
        <v>256</v>
      </c>
      <c r="G11" s="15"/>
      <c r="H11" s="16" t="s">
        <v>216</v>
      </c>
      <c r="I11" s="66"/>
      <c r="J11" s="66"/>
      <c r="K11" s="114" t="s">
        <v>419</v>
      </c>
      <c r="L11" s="94">
        <v>1</v>
      </c>
      <c r="M11" s="95">
        <v>2909.065673828125</v>
      </c>
      <c r="N11" s="95">
        <v>5772.95166015625</v>
      </c>
      <c r="O11" s="77"/>
      <c r="P11" s="96"/>
      <c r="Q11" s="96"/>
      <c r="R11" s="97"/>
      <c r="S11" s="51">
        <v>1</v>
      </c>
      <c r="T11" s="51">
        <v>1</v>
      </c>
      <c r="U11" s="52">
        <v>0</v>
      </c>
      <c r="V11" s="52">
        <v>0</v>
      </c>
      <c r="W11" s="52">
        <v>0</v>
      </c>
      <c r="X11" s="52">
        <v>0.999971</v>
      </c>
      <c r="Y11" s="52">
        <v>0</v>
      </c>
      <c r="Z11" s="52" t="s">
        <v>485</v>
      </c>
      <c r="AA11" s="82">
        <v>11</v>
      </c>
      <c r="AB11" s="82"/>
      <c r="AC11" s="98"/>
      <c r="AD11" s="85" t="s">
        <v>329</v>
      </c>
      <c r="AE11" s="85">
        <v>740</v>
      </c>
      <c r="AF11" s="85">
        <v>253</v>
      </c>
      <c r="AG11" s="85">
        <v>605</v>
      </c>
      <c r="AH11" s="85">
        <v>846</v>
      </c>
      <c r="AI11" s="85"/>
      <c r="AJ11" s="85" t="s">
        <v>346</v>
      </c>
      <c r="AK11" s="85" t="s">
        <v>357</v>
      </c>
      <c r="AL11" s="85"/>
      <c r="AM11" s="85"/>
      <c r="AN11" s="87">
        <v>42317.97461805555</v>
      </c>
      <c r="AO11" s="89" t="s">
        <v>376</v>
      </c>
      <c r="AP11" s="85" t="b">
        <v>1</v>
      </c>
      <c r="AQ11" s="85" t="b">
        <v>0</v>
      </c>
      <c r="AR11" s="85" t="b">
        <v>0</v>
      </c>
      <c r="AS11" s="85"/>
      <c r="AT11" s="85">
        <v>0</v>
      </c>
      <c r="AU11" s="89" t="s">
        <v>383</v>
      </c>
      <c r="AV11" s="85" t="b">
        <v>0</v>
      </c>
      <c r="AW11" s="85" t="s">
        <v>392</v>
      </c>
      <c r="AX11" s="89" t="s">
        <v>401</v>
      </c>
      <c r="AY11" s="85" t="s">
        <v>66</v>
      </c>
      <c r="AZ11" s="85" t="str">
        <f>REPLACE(INDEX(GroupVertices[Group],MATCH(Vertices[[#This Row],[Vertex]],GroupVertices[Vertex],0)),1,1,"")</f>
        <v>1</v>
      </c>
      <c r="BA11" s="51" t="s">
        <v>245</v>
      </c>
      <c r="BB11" s="51" t="s">
        <v>245</v>
      </c>
      <c r="BC11" s="51" t="s">
        <v>251</v>
      </c>
      <c r="BD11" s="51" t="s">
        <v>251</v>
      </c>
      <c r="BE11" s="51"/>
      <c r="BF11" s="51"/>
      <c r="BG11" s="128" t="s">
        <v>613</v>
      </c>
      <c r="BH11" s="128" t="s">
        <v>613</v>
      </c>
      <c r="BI11" s="128" t="s">
        <v>625</v>
      </c>
      <c r="BJ11" s="128" t="s">
        <v>625</v>
      </c>
      <c r="BK11" s="128">
        <v>0</v>
      </c>
      <c r="BL11" s="131">
        <v>0</v>
      </c>
      <c r="BM11" s="128">
        <v>0</v>
      </c>
      <c r="BN11" s="131">
        <v>0</v>
      </c>
      <c r="BO11" s="128">
        <v>0</v>
      </c>
      <c r="BP11" s="131">
        <v>0</v>
      </c>
      <c r="BQ11" s="128">
        <v>13</v>
      </c>
      <c r="BR11" s="131">
        <v>100</v>
      </c>
      <c r="BS11" s="128">
        <v>13</v>
      </c>
      <c r="BT11" s="2"/>
      <c r="BU11" s="3"/>
      <c r="BV11" s="3"/>
      <c r="BW11" s="3"/>
      <c r="BX11" s="3"/>
    </row>
    <row r="12" spans="1:76" ht="15">
      <c r="A12" s="14" t="s">
        <v>217</v>
      </c>
      <c r="B12" s="15"/>
      <c r="C12" s="15" t="s">
        <v>64</v>
      </c>
      <c r="D12" s="93">
        <v>162.05637972213813</v>
      </c>
      <c r="E12" s="81"/>
      <c r="F12" s="112" t="s">
        <v>257</v>
      </c>
      <c r="G12" s="15"/>
      <c r="H12" s="16" t="s">
        <v>217</v>
      </c>
      <c r="I12" s="66"/>
      <c r="J12" s="66"/>
      <c r="K12" s="114" t="s">
        <v>420</v>
      </c>
      <c r="L12" s="94">
        <v>1</v>
      </c>
      <c r="M12" s="95">
        <v>8267.529296875</v>
      </c>
      <c r="N12" s="95">
        <v>1067.540283203125</v>
      </c>
      <c r="O12" s="77"/>
      <c r="P12" s="96"/>
      <c r="Q12" s="96"/>
      <c r="R12" s="97"/>
      <c r="S12" s="51">
        <v>0</v>
      </c>
      <c r="T12" s="51">
        <v>1</v>
      </c>
      <c r="U12" s="52">
        <v>0</v>
      </c>
      <c r="V12" s="52">
        <v>1</v>
      </c>
      <c r="W12" s="52">
        <v>0</v>
      </c>
      <c r="X12" s="52">
        <v>0.999971</v>
      </c>
      <c r="Y12" s="52">
        <v>0</v>
      </c>
      <c r="Z12" s="52">
        <v>0</v>
      </c>
      <c r="AA12" s="82">
        <v>12</v>
      </c>
      <c r="AB12" s="82"/>
      <c r="AC12" s="98"/>
      <c r="AD12" s="85" t="s">
        <v>330</v>
      </c>
      <c r="AE12" s="85">
        <v>149</v>
      </c>
      <c r="AF12" s="85">
        <v>12</v>
      </c>
      <c r="AG12" s="85">
        <v>263</v>
      </c>
      <c r="AH12" s="85">
        <v>251</v>
      </c>
      <c r="AI12" s="85"/>
      <c r="AJ12" s="85" t="s">
        <v>347</v>
      </c>
      <c r="AK12" s="85"/>
      <c r="AL12" s="85"/>
      <c r="AM12" s="85"/>
      <c r="AN12" s="87">
        <v>43588.4218287037</v>
      </c>
      <c r="AO12" s="85"/>
      <c r="AP12" s="85" t="b">
        <v>1</v>
      </c>
      <c r="AQ12" s="85" t="b">
        <v>0</v>
      </c>
      <c r="AR12" s="85" t="b">
        <v>0</v>
      </c>
      <c r="AS12" s="85"/>
      <c r="AT12" s="85">
        <v>0</v>
      </c>
      <c r="AU12" s="85"/>
      <c r="AV12" s="85" t="b">
        <v>0</v>
      </c>
      <c r="AW12" s="85" t="s">
        <v>392</v>
      </c>
      <c r="AX12" s="89" t="s">
        <v>402</v>
      </c>
      <c r="AY12" s="85" t="s">
        <v>66</v>
      </c>
      <c r="AZ12" s="85" t="str">
        <f>REPLACE(INDEX(GroupVertices[Group],MATCH(Vertices[[#This Row],[Vertex]],GroupVertices[Vertex],0)),1,1,"")</f>
        <v>5</v>
      </c>
      <c r="BA12" s="51" t="s">
        <v>246</v>
      </c>
      <c r="BB12" s="51" t="s">
        <v>246</v>
      </c>
      <c r="BC12" s="51" t="s">
        <v>250</v>
      </c>
      <c r="BD12" s="51" t="s">
        <v>250</v>
      </c>
      <c r="BE12" s="51"/>
      <c r="BF12" s="51"/>
      <c r="BG12" s="128" t="s">
        <v>614</v>
      </c>
      <c r="BH12" s="128" t="s">
        <v>614</v>
      </c>
      <c r="BI12" s="128" t="s">
        <v>626</v>
      </c>
      <c r="BJ12" s="128" t="s">
        <v>626</v>
      </c>
      <c r="BK12" s="128">
        <v>0</v>
      </c>
      <c r="BL12" s="131">
        <v>0</v>
      </c>
      <c r="BM12" s="128">
        <v>0</v>
      </c>
      <c r="BN12" s="131">
        <v>0</v>
      </c>
      <c r="BO12" s="128">
        <v>0</v>
      </c>
      <c r="BP12" s="131">
        <v>0</v>
      </c>
      <c r="BQ12" s="128">
        <v>23</v>
      </c>
      <c r="BR12" s="131">
        <v>100</v>
      </c>
      <c r="BS12" s="128">
        <v>23</v>
      </c>
      <c r="BT12" s="2"/>
      <c r="BU12" s="3"/>
      <c r="BV12" s="3"/>
      <c r="BW12" s="3"/>
      <c r="BX12" s="3"/>
    </row>
    <row r="13" spans="1:76" ht="15">
      <c r="A13" s="14" t="s">
        <v>226</v>
      </c>
      <c r="B13" s="15"/>
      <c r="C13" s="15" t="s">
        <v>64</v>
      </c>
      <c r="D13" s="93">
        <v>747.3906549601372</v>
      </c>
      <c r="E13" s="81"/>
      <c r="F13" s="112" t="s">
        <v>388</v>
      </c>
      <c r="G13" s="15"/>
      <c r="H13" s="16" t="s">
        <v>226</v>
      </c>
      <c r="I13" s="66"/>
      <c r="J13" s="66"/>
      <c r="K13" s="114" t="s">
        <v>421</v>
      </c>
      <c r="L13" s="94">
        <v>1</v>
      </c>
      <c r="M13" s="95">
        <v>8267.529296875</v>
      </c>
      <c r="N13" s="95">
        <v>2496.80908203125</v>
      </c>
      <c r="O13" s="77"/>
      <c r="P13" s="96"/>
      <c r="Q13" s="96"/>
      <c r="R13" s="97"/>
      <c r="S13" s="51">
        <v>1</v>
      </c>
      <c r="T13" s="51">
        <v>0</v>
      </c>
      <c r="U13" s="52">
        <v>0</v>
      </c>
      <c r="V13" s="52">
        <v>1</v>
      </c>
      <c r="W13" s="52">
        <v>0</v>
      </c>
      <c r="X13" s="52">
        <v>0.999971</v>
      </c>
      <c r="Y13" s="52">
        <v>0</v>
      </c>
      <c r="Z13" s="52">
        <v>0</v>
      </c>
      <c r="AA13" s="82">
        <v>13</v>
      </c>
      <c r="AB13" s="82"/>
      <c r="AC13" s="98"/>
      <c r="AD13" s="85" t="s">
        <v>331</v>
      </c>
      <c r="AE13" s="85">
        <v>1791</v>
      </c>
      <c r="AF13" s="85">
        <v>20776</v>
      </c>
      <c r="AG13" s="85">
        <v>201116</v>
      </c>
      <c r="AH13" s="85">
        <v>16648</v>
      </c>
      <c r="AI13" s="85"/>
      <c r="AJ13" s="85" t="s">
        <v>348</v>
      </c>
      <c r="AK13" s="85" t="s">
        <v>358</v>
      </c>
      <c r="AL13" s="89" t="s">
        <v>366</v>
      </c>
      <c r="AM13" s="85"/>
      <c r="AN13" s="87">
        <v>41401.8096875</v>
      </c>
      <c r="AO13" s="89" t="s">
        <v>377</v>
      </c>
      <c r="AP13" s="85" t="b">
        <v>0</v>
      </c>
      <c r="AQ13" s="85" t="b">
        <v>0</v>
      </c>
      <c r="AR13" s="85" t="b">
        <v>1</v>
      </c>
      <c r="AS13" s="85"/>
      <c r="AT13" s="85">
        <v>62</v>
      </c>
      <c r="AU13" s="89" t="s">
        <v>383</v>
      </c>
      <c r="AV13" s="85" t="b">
        <v>0</v>
      </c>
      <c r="AW13" s="85" t="s">
        <v>392</v>
      </c>
      <c r="AX13" s="89" t="s">
        <v>403</v>
      </c>
      <c r="AY13" s="85" t="s">
        <v>65</v>
      </c>
      <c r="AZ13" s="85" t="str">
        <f>REPLACE(INDEX(GroupVertices[Group],MATCH(Vertices[[#This Row],[Vertex]],GroupVertices[Vertex],0)),1,1,"")</f>
        <v>5</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218</v>
      </c>
      <c r="B14" s="15"/>
      <c r="C14" s="15" t="s">
        <v>64</v>
      </c>
      <c r="D14" s="93">
        <v>170.37238873751136</v>
      </c>
      <c r="E14" s="81"/>
      <c r="F14" s="112" t="s">
        <v>258</v>
      </c>
      <c r="G14" s="15"/>
      <c r="H14" s="16" t="s">
        <v>218</v>
      </c>
      <c r="I14" s="66"/>
      <c r="J14" s="66"/>
      <c r="K14" s="114" t="s">
        <v>422</v>
      </c>
      <c r="L14" s="94">
        <v>9999</v>
      </c>
      <c r="M14" s="95">
        <v>4640.53662109375</v>
      </c>
      <c r="N14" s="95">
        <v>5570.03125</v>
      </c>
      <c r="O14" s="77"/>
      <c r="P14" s="96"/>
      <c r="Q14" s="96"/>
      <c r="R14" s="97"/>
      <c r="S14" s="51">
        <v>0</v>
      </c>
      <c r="T14" s="51">
        <v>2</v>
      </c>
      <c r="U14" s="52">
        <v>2</v>
      </c>
      <c r="V14" s="52">
        <v>0.5</v>
      </c>
      <c r="W14" s="52">
        <v>0.166667</v>
      </c>
      <c r="X14" s="52">
        <v>1.459417</v>
      </c>
      <c r="Y14" s="52">
        <v>0</v>
      </c>
      <c r="Z14" s="52">
        <v>0</v>
      </c>
      <c r="AA14" s="82">
        <v>14</v>
      </c>
      <c r="AB14" s="82"/>
      <c r="AC14" s="98"/>
      <c r="AD14" s="85" t="s">
        <v>332</v>
      </c>
      <c r="AE14" s="85">
        <v>179</v>
      </c>
      <c r="AF14" s="85">
        <v>307</v>
      </c>
      <c r="AG14" s="85">
        <v>2015</v>
      </c>
      <c r="AH14" s="85">
        <v>6946</v>
      </c>
      <c r="AI14" s="85"/>
      <c r="AJ14" s="85" t="s">
        <v>349</v>
      </c>
      <c r="AK14" s="85" t="s">
        <v>359</v>
      </c>
      <c r="AL14" s="89" t="s">
        <v>367</v>
      </c>
      <c r="AM14" s="85"/>
      <c r="AN14" s="87">
        <v>43639.603159722225</v>
      </c>
      <c r="AO14" s="89" t="s">
        <v>378</v>
      </c>
      <c r="AP14" s="85" t="b">
        <v>1</v>
      </c>
      <c r="AQ14" s="85" t="b">
        <v>0</v>
      </c>
      <c r="AR14" s="85" t="b">
        <v>0</v>
      </c>
      <c r="AS14" s="85"/>
      <c r="AT14" s="85">
        <v>0</v>
      </c>
      <c r="AU14" s="85"/>
      <c r="AV14" s="85" t="b">
        <v>0</v>
      </c>
      <c r="AW14" s="85" t="s">
        <v>392</v>
      </c>
      <c r="AX14" s="89" t="s">
        <v>404</v>
      </c>
      <c r="AY14" s="85" t="s">
        <v>66</v>
      </c>
      <c r="AZ14" s="85" t="str">
        <f>REPLACE(INDEX(GroupVertices[Group],MATCH(Vertices[[#This Row],[Vertex]],GroupVertices[Vertex],0)),1,1,"")</f>
        <v>2</v>
      </c>
      <c r="BA14" s="51"/>
      <c r="BB14" s="51"/>
      <c r="BC14" s="51"/>
      <c r="BD14" s="51"/>
      <c r="BE14" s="51"/>
      <c r="BF14" s="51"/>
      <c r="BG14" s="128" t="s">
        <v>615</v>
      </c>
      <c r="BH14" s="128" t="s">
        <v>615</v>
      </c>
      <c r="BI14" s="128" t="s">
        <v>627</v>
      </c>
      <c r="BJ14" s="128" t="s">
        <v>627</v>
      </c>
      <c r="BK14" s="128">
        <v>0</v>
      </c>
      <c r="BL14" s="131">
        <v>0</v>
      </c>
      <c r="BM14" s="128">
        <v>0</v>
      </c>
      <c r="BN14" s="131">
        <v>0</v>
      </c>
      <c r="BO14" s="128">
        <v>0</v>
      </c>
      <c r="BP14" s="131">
        <v>0</v>
      </c>
      <c r="BQ14" s="128">
        <v>12</v>
      </c>
      <c r="BR14" s="131">
        <v>100</v>
      </c>
      <c r="BS14" s="128">
        <v>12</v>
      </c>
      <c r="BT14" s="2"/>
      <c r="BU14" s="3"/>
      <c r="BV14" s="3"/>
      <c r="BW14" s="3"/>
      <c r="BX14" s="3"/>
    </row>
    <row r="15" spans="1:76" ht="15">
      <c r="A15" s="14" t="s">
        <v>227</v>
      </c>
      <c r="B15" s="15"/>
      <c r="C15" s="15" t="s">
        <v>64</v>
      </c>
      <c r="D15" s="93">
        <v>274.30840649914217</v>
      </c>
      <c r="E15" s="81"/>
      <c r="F15" s="112" t="s">
        <v>389</v>
      </c>
      <c r="G15" s="15"/>
      <c r="H15" s="16" t="s">
        <v>227</v>
      </c>
      <c r="I15" s="66"/>
      <c r="J15" s="66"/>
      <c r="K15" s="114" t="s">
        <v>423</v>
      </c>
      <c r="L15" s="94">
        <v>1</v>
      </c>
      <c r="M15" s="95">
        <v>4640.53662109375</v>
      </c>
      <c r="N15" s="95">
        <v>8287.40625</v>
      </c>
      <c r="O15" s="77"/>
      <c r="P15" s="96"/>
      <c r="Q15" s="96"/>
      <c r="R15" s="97"/>
      <c r="S15" s="51">
        <v>1</v>
      </c>
      <c r="T15" s="51">
        <v>0</v>
      </c>
      <c r="U15" s="52">
        <v>0</v>
      </c>
      <c r="V15" s="52">
        <v>0.333333</v>
      </c>
      <c r="W15" s="52">
        <v>0.166667</v>
      </c>
      <c r="X15" s="52">
        <v>0.770249</v>
      </c>
      <c r="Y15" s="52">
        <v>0</v>
      </c>
      <c r="Z15" s="52">
        <v>0</v>
      </c>
      <c r="AA15" s="82">
        <v>15</v>
      </c>
      <c r="AB15" s="82"/>
      <c r="AC15" s="98"/>
      <c r="AD15" s="85" t="s">
        <v>333</v>
      </c>
      <c r="AE15" s="85">
        <v>998</v>
      </c>
      <c r="AF15" s="85">
        <v>3994</v>
      </c>
      <c r="AG15" s="85">
        <v>18498</v>
      </c>
      <c r="AH15" s="85">
        <v>31318</v>
      </c>
      <c r="AI15" s="85"/>
      <c r="AJ15" s="85" t="s">
        <v>350</v>
      </c>
      <c r="AK15" s="85" t="s">
        <v>360</v>
      </c>
      <c r="AL15" s="89" t="s">
        <v>368</v>
      </c>
      <c r="AM15" s="85"/>
      <c r="AN15" s="87">
        <v>41583.595300925925</v>
      </c>
      <c r="AO15" s="89" t="s">
        <v>379</v>
      </c>
      <c r="AP15" s="85" t="b">
        <v>1</v>
      </c>
      <c r="AQ15" s="85" t="b">
        <v>0</v>
      </c>
      <c r="AR15" s="85" t="b">
        <v>1</v>
      </c>
      <c r="AS15" s="85"/>
      <c r="AT15" s="85">
        <v>5</v>
      </c>
      <c r="AU15" s="89" t="s">
        <v>383</v>
      </c>
      <c r="AV15" s="85" t="b">
        <v>0</v>
      </c>
      <c r="AW15" s="85" t="s">
        <v>392</v>
      </c>
      <c r="AX15" s="89" t="s">
        <v>405</v>
      </c>
      <c r="AY15" s="85" t="s">
        <v>65</v>
      </c>
      <c r="AZ15" s="85" t="str">
        <f>REPLACE(INDEX(GroupVertices[Group],MATCH(Vertices[[#This Row],[Vertex]],GroupVertices[Vertex],0)),1,1,"")</f>
        <v>2</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228</v>
      </c>
      <c r="B16" s="15"/>
      <c r="C16" s="15" t="s">
        <v>64</v>
      </c>
      <c r="D16" s="93">
        <v>207.6675749318801</v>
      </c>
      <c r="E16" s="81"/>
      <c r="F16" s="112" t="s">
        <v>390</v>
      </c>
      <c r="G16" s="15"/>
      <c r="H16" s="16" t="s">
        <v>228</v>
      </c>
      <c r="I16" s="66"/>
      <c r="J16" s="66"/>
      <c r="K16" s="114" t="s">
        <v>424</v>
      </c>
      <c r="L16" s="94">
        <v>1</v>
      </c>
      <c r="M16" s="95">
        <v>5904.2177734375</v>
      </c>
      <c r="N16" s="95">
        <v>8287.40625</v>
      </c>
      <c r="O16" s="77"/>
      <c r="P16" s="96"/>
      <c r="Q16" s="96"/>
      <c r="R16" s="97"/>
      <c r="S16" s="51">
        <v>1</v>
      </c>
      <c r="T16" s="51">
        <v>0</v>
      </c>
      <c r="U16" s="52">
        <v>0</v>
      </c>
      <c r="V16" s="52">
        <v>0.333333</v>
      </c>
      <c r="W16" s="52">
        <v>0.166667</v>
      </c>
      <c r="X16" s="52">
        <v>0.770249</v>
      </c>
      <c r="Y16" s="52">
        <v>0</v>
      </c>
      <c r="Z16" s="52">
        <v>0</v>
      </c>
      <c r="AA16" s="82">
        <v>16</v>
      </c>
      <c r="AB16" s="82"/>
      <c r="AC16" s="98"/>
      <c r="AD16" s="85" t="s">
        <v>334</v>
      </c>
      <c r="AE16" s="85">
        <v>592</v>
      </c>
      <c r="AF16" s="85">
        <v>1630</v>
      </c>
      <c r="AG16" s="85">
        <v>3178</v>
      </c>
      <c r="AH16" s="85">
        <v>5320</v>
      </c>
      <c r="AI16" s="85"/>
      <c r="AJ16" s="85" t="s">
        <v>351</v>
      </c>
      <c r="AK16" s="85" t="s">
        <v>361</v>
      </c>
      <c r="AL16" s="89" t="s">
        <v>369</v>
      </c>
      <c r="AM16" s="85"/>
      <c r="AN16" s="87">
        <v>43296.41945601852</v>
      </c>
      <c r="AO16" s="89" t="s">
        <v>380</v>
      </c>
      <c r="AP16" s="85" t="b">
        <v>0</v>
      </c>
      <c r="AQ16" s="85" t="b">
        <v>0</v>
      </c>
      <c r="AR16" s="85" t="b">
        <v>1</v>
      </c>
      <c r="AS16" s="85"/>
      <c r="AT16" s="85">
        <v>0</v>
      </c>
      <c r="AU16" s="89" t="s">
        <v>383</v>
      </c>
      <c r="AV16" s="85" t="b">
        <v>0</v>
      </c>
      <c r="AW16" s="85" t="s">
        <v>392</v>
      </c>
      <c r="AX16" s="89" t="s">
        <v>406</v>
      </c>
      <c r="AY16" s="85" t="s">
        <v>65</v>
      </c>
      <c r="AZ16" s="85" t="str">
        <f>REPLACE(INDEX(GroupVertices[Group],MATCH(Vertices[[#This Row],[Vertex]],GroupVertices[Vertex],0)),1,1,"")</f>
        <v>2</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219</v>
      </c>
      <c r="B17" s="15"/>
      <c r="C17" s="15" t="s">
        <v>64</v>
      </c>
      <c r="D17" s="93">
        <v>166.22847916035926</v>
      </c>
      <c r="E17" s="81"/>
      <c r="F17" s="112" t="s">
        <v>259</v>
      </c>
      <c r="G17" s="15"/>
      <c r="H17" s="16" t="s">
        <v>219</v>
      </c>
      <c r="I17" s="66"/>
      <c r="J17" s="66"/>
      <c r="K17" s="114" t="s">
        <v>425</v>
      </c>
      <c r="L17" s="94">
        <v>1</v>
      </c>
      <c r="M17" s="95">
        <v>8267.529296875</v>
      </c>
      <c r="N17" s="95">
        <v>4281.9248046875</v>
      </c>
      <c r="O17" s="77"/>
      <c r="P17" s="96"/>
      <c r="Q17" s="96"/>
      <c r="R17" s="97"/>
      <c r="S17" s="51">
        <v>0</v>
      </c>
      <c r="T17" s="51">
        <v>1</v>
      </c>
      <c r="U17" s="52">
        <v>0</v>
      </c>
      <c r="V17" s="52">
        <v>1</v>
      </c>
      <c r="W17" s="52">
        <v>0</v>
      </c>
      <c r="X17" s="52">
        <v>0.999971</v>
      </c>
      <c r="Y17" s="52">
        <v>0</v>
      </c>
      <c r="Z17" s="52">
        <v>0</v>
      </c>
      <c r="AA17" s="82">
        <v>17</v>
      </c>
      <c r="AB17" s="82"/>
      <c r="AC17" s="98"/>
      <c r="AD17" s="85" t="s">
        <v>335</v>
      </c>
      <c r="AE17" s="85">
        <v>47</v>
      </c>
      <c r="AF17" s="85">
        <v>160</v>
      </c>
      <c r="AG17" s="85">
        <v>54</v>
      </c>
      <c r="AH17" s="85">
        <v>18</v>
      </c>
      <c r="AI17" s="85"/>
      <c r="AJ17" s="85"/>
      <c r="AK17" s="85"/>
      <c r="AL17" s="85"/>
      <c r="AM17" s="85"/>
      <c r="AN17" s="87">
        <v>42025.962222222224</v>
      </c>
      <c r="AO17" s="85"/>
      <c r="AP17" s="85" t="b">
        <v>1</v>
      </c>
      <c r="AQ17" s="85" t="b">
        <v>0</v>
      </c>
      <c r="AR17" s="85" t="b">
        <v>0</v>
      </c>
      <c r="AS17" s="85"/>
      <c r="AT17" s="85">
        <v>0</v>
      </c>
      <c r="AU17" s="89" t="s">
        <v>383</v>
      </c>
      <c r="AV17" s="85" t="b">
        <v>0</v>
      </c>
      <c r="AW17" s="85" t="s">
        <v>392</v>
      </c>
      <c r="AX17" s="89" t="s">
        <v>407</v>
      </c>
      <c r="AY17" s="85" t="s">
        <v>66</v>
      </c>
      <c r="AZ17" s="85" t="str">
        <f>REPLACE(INDEX(GroupVertices[Group],MATCH(Vertices[[#This Row],[Vertex]],GroupVertices[Vertex],0)),1,1,"")</f>
        <v>4</v>
      </c>
      <c r="BA17" s="51" t="s">
        <v>247</v>
      </c>
      <c r="BB17" s="51" t="s">
        <v>247</v>
      </c>
      <c r="BC17" s="51" t="s">
        <v>250</v>
      </c>
      <c r="BD17" s="51" t="s">
        <v>250</v>
      </c>
      <c r="BE17" s="51"/>
      <c r="BF17" s="51"/>
      <c r="BG17" s="128" t="s">
        <v>616</v>
      </c>
      <c r="BH17" s="128" t="s">
        <v>616</v>
      </c>
      <c r="BI17" s="128" t="s">
        <v>628</v>
      </c>
      <c r="BJ17" s="128" t="s">
        <v>628</v>
      </c>
      <c r="BK17" s="128">
        <v>0</v>
      </c>
      <c r="BL17" s="131">
        <v>0</v>
      </c>
      <c r="BM17" s="128">
        <v>0</v>
      </c>
      <c r="BN17" s="131">
        <v>0</v>
      </c>
      <c r="BO17" s="128">
        <v>0</v>
      </c>
      <c r="BP17" s="131">
        <v>0</v>
      </c>
      <c r="BQ17" s="128">
        <v>21</v>
      </c>
      <c r="BR17" s="131">
        <v>100</v>
      </c>
      <c r="BS17" s="128">
        <v>21</v>
      </c>
      <c r="BT17" s="2"/>
      <c r="BU17" s="3"/>
      <c r="BV17" s="3"/>
      <c r="BW17" s="3"/>
      <c r="BX17" s="3"/>
    </row>
    <row r="18" spans="1:76" ht="15">
      <c r="A18" s="14" t="s">
        <v>229</v>
      </c>
      <c r="B18" s="15"/>
      <c r="C18" s="15" t="s">
        <v>64</v>
      </c>
      <c r="D18" s="93">
        <v>1000</v>
      </c>
      <c r="E18" s="81"/>
      <c r="F18" s="112" t="s">
        <v>391</v>
      </c>
      <c r="G18" s="15"/>
      <c r="H18" s="16" t="s">
        <v>229</v>
      </c>
      <c r="I18" s="66"/>
      <c r="J18" s="66"/>
      <c r="K18" s="114" t="s">
        <v>426</v>
      </c>
      <c r="L18" s="94">
        <v>1</v>
      </c>
      <c r="M18" s="95">
        <v>8267.529296875</v>
      </c>
      <c r="N18" s="95">
        <v>5717.0751953125</v>
      </c>
      <c r="O18" s="77"/>
      <c r="P18" s="96"/>
      <c r="Q18" s="96"/>
      <c r="R18" s="97"/>
      <c r="S18" s="51">
        <v>1</v>
      </c>
      <c r="T18" s="51">
        <v>0</v>
      </c>
      <c r="U18" s="52">
        <v>0</v>
      </c>
      <c r="V18" s="52">
        <v>1</v>
      </c>
      <c r="W18" s="52">
        <v>0</v>
      </c>
      <c r="X18" s="52">
        <v>0.999971</v>
      </c>
      <c r="Y18" s="52">
        <v>0</v>
      </c>
      <c r="Z18" s="52">
        <v>0</v>
      </c>
      <c r="AA18" s="82">
        <v>18</v>
      </c>
      <c r="AB18" s="82"/>
      <c r="AC18" s="98"/>
      <c r="AD18" s="85" t="s">
        <v>336</v>
      </c>
      <c r="AE18" s="85">
        <v>392</v>
      </c>
      <c r="AF18" s="85">
        <v>650311</v>
      </c>
      <c r="AG18" s="85">
        <v>16559</v>
      </c>
      <c r="AH18" s="85">
        <v>4538</v>
      </c>
      <c r="AI18" s="85"/>
      <c r="AJ18" s="85" t="s">
        <v>352</v>
      </c>
      <c r="AK18" s="85" t="s">
        <v>355</v>
      </c>
      <c r="AL18" s="89" t="s">
        <v>370</v>
      </c>
      <c r="AM18" s="85"/>
      <c r="AN18" s="87">
        <v>41208.87075231481</v>
      </c>
      <c r="AO18" s="89" t="s">
        <v>381</v>
      </c>
      <c r="AP18" s="85" t="b">
        <v>1</v>
      </c>
      <c r="AQ18" s="85" t="b">
        <v>0</v>
      </c>
      <c r="AR18" s="85" t="b">
        <v>0</v>
      </c>
      <c r="AS18" s="85"/>
      <c r="AT18" s="85">
        <v>2506</v>
      </c>
      <c r="AU18" s="89" t="s">
        <v>383</v>
      </c>
      <c r="AV18" s="85" t="b">
        <v>1</v>
      </c>
      <c r="AW18" s="85" t="s">
        <v>392</v>
      </c>
      <c r="AX18" s="89" t="s">
        <v>408</v>
      </c>
      <c r="AY18" s="85" t="s">
        <v>65</v>
      </c>
      <c r="AZ18" s="85" t="str">
        <f>REPLACE(INDEX(GroupVertices[Group],MATCH(Vertices[[#This Row],[Vertex]],GroupVertices[Vertex],0)),1,1,"")</f>
        <v>4</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220</v>
      </c>
      <c r="B19" s="15"/>
      <c r="C19" s="15" t="s">
        <v>64</v>
      </c>
      <c r="D19" s="93">
        <v>162.36646819389782</v>
      </c>
      <c r="E19" s="81"/>
      <c r="F19" s="112" t="s">
        <v>260</v>
      </c>
      <c r="G19" s="15"/>
      <c r="H19" s="16" t="s">
        <v>220</v>
      </c>
      <c r="I19" s="66"/>
      <c r="J19" s="66"/>
      <c r="K19" s="114" t="s">
        <v>427</v>
      </c>
      <c r="L19" s="94">
        <v>1</v>
      </c>
      <c r="M19" s="95">
        <v>1099.630126953125</v>
      </c>
      <c r="N19" s="95">
        <v>8355.046875</v>
      </c>
      <c r="O19" s="77"/>
      <c r="P19" s="96"/>
      <c r="Q19" s="96"/>
      <c r="R19" s="97"/>
      <c r="S19" s="51">
        <v>1</v>
      </c>
      <c r="T19" s="51">
        <v>1</v>
      </c>
      <c r="U19" s="52">
        <v>0</v>
      </c>
      <c r="V19" s="52">
        <v>0</v>
      </c>
      <c r="W19" s="52">
        <v>0</v>
      </c>
      <c r="X19" s="52">
        <v>0.999971</v>
      </c>
      <c r="Y19" s="52">
        <v>0</v>
      </c>
      <c r="Z19" s="52" t="s">
        <v>485</v>
      </c>
      <c r="AA19" s="82">
        <v>19</v>
      </c>
      <c r="AB19" s="82"/>
      <c r="AC19" s="98"/>
      <c r="AD19" s="85" t="s">
        <v>337</v>
      </c>
      <c r="AE19" s="85">
        <v>228</v>
      </c>
      <c r="AF19" s="85">
        <v>23</v>
      </c>
      <c r="AG19" s="85">
        <v>641</v>
      </c>
      <c r="AH19" s="85">
        <v>4771</v>
      </c>
      <c r="AI19" s="85"/>
      <c r="AJ19" s="85" t="s">
        <v>353</v>
      </c>
      <c r="AK19" s="85" t="s">
        <v>362</v>
      </c>
      <c r="AL19" s="85"/>
      <c r="AM19" s="85"/>
      <c r="AN19" s="87">
        <v>43385.95701388889</v>
      </c>
      <c r="AO19" s="85"/>
      <c r="AP19" s="85" t="b">
        <v>1</v>
      </c>
      <c r="AQ19" s="85" t="b">
        <v>0</v>
      </c>
      <c r="AR19" s="85" t="b">
        <v>0</v>
      </c>
      <c r="AS19" s="85"/>
      <c r="AT19" s="85">
        <v>0</v>
      </c>
      <c r="AU19" s="85"/>
      <c r="AV19" s="85" t="b">
        <v>0</v>
      </c>
      <c r="AW19" s="85" t="s">
        <v>392</v>
      </c>
      <c r="AX19" s="89" t="s">
        <v>409</v>
      </c>
      <c r="AY19" s="85" t="s">
        <v>66</v>
      </c>
      <c r="AZ19" s="85" t="str">
        <f>REPLACE(INDEX(GroupVertices[Group],MATCH(Vertices[[#This Row],[Vertex]],GroupVertices[Vertex],0)),1,1,"")</f>
        <v>1</v>
      </c>
      <c r="BA19" s="51" t="s">
        <v>248</v>
      </c>
      <c r="BB19" s="51" t="s">
        <v>248</v>
      </c>
      <c r="BC19" s="51" t="s">
        <v>250</v>
      </c>
      <c r="BD19" s="51" t="s">
        <v>250</v>
      </c>
      <c r="BE19" s="51"/>
      <c r="BF19" s="51"/>
      <c r="BG19" s="128" t="s">
        <v>617</v>
      </c>
      <c r="BH19" s="128" t="s">
        <v>617</v>
      </c>
      <c r="BI19" s="128" t="s">
        <v>629</v>
      </c>
      <c r="BJ19" s="128" t="s">
        <v>629</v>
      </c>
      <c r="BK19" s="128">
        <v>0</v>
      </c>
      <c r="BL19" s="131">
        <v>0</v>
      </c>
      <c r="BM19" s="128">
        <v>0</v>
      </c>
      <c r="BN19" s="131">
        <v>0</v>
      </c>
      <c r="BO19" s="128">
        <v>0</v>
      </c>
      <c r="BP19" s="131">
        <v>0</v>
      </c>
      <c r="BQ19" s="128">
        <v>18</v>
      </c>
      <c r="BR19" s="131">
        <v>100</v>
      </c>
      <c r="BS19" s="128">
        <v>18</v>
      </c>
      <c r="BT19" s="2"/>
      <c r="BU19" s="3"/>
      <c r="BV19" s="3"/>
      <c r="BW19" s="3"/>
      <c r="BX19" s="3"/>
    </row>
    <row r="20" spans="1:76" ht="15">
      <c r="A20" s="99" t="s">
        <v>221</v>
      </c>
      <c r="B20" s="100"/>
      <c r="C20" s="100" t="s">
        <v>64</v>
      </c>
      <c r="D20" s="101">
        <v>165.15726443973492</v>
      </c>
      <c r="E20" s="102"/>
      <c r="F20" s="113" t="s">
        <v>261</v>
      </c>
      <c r="G20" s="100"/>
      <c r="H20" s="103" t="s">
        <v>221</v>
      </c>
      <c r="I20" s="104"/>
      <c r="J20" s="104"/>
      <c r="K20" s="115" t="s">
        <v>428</v>
      </c>
      <c r="L20" s="105">
        <v>1</v>
      </c>
      <c r="M20" s="106">
        <v>2909.065673828125</v>
      </c>
      <c r="N20" s="106">
        <v>8355.046875</v>
      </c>
      <c r="O20" s="107"/>
      <c r="P20" s="108"/>
      <c r="Q20" s="108"/>
      <c r="R20" s="109"/>
      <c r="S20" s="51">
        <v>1</v>
      </c>
      <c r="T20" s="51">
        <v>1</v>
      </c>
      <c r="U20" s="52">
        <v>0</v>
      </c>
      <c r="V20" s="52">
        <v>0</v>
      </c>
      <c r="W20" s="52">
        <v>0</v>
      </c>
      <c r="X20" s="52">
        <v>0.999971</v>
      </c>
      <c r="Y20" s="52">
        <v>0</v>
      </c>
      <c r="Z20" s="52" t="s">
        <v>485</v>
      </c>
      <c r="AA20" s="110">
        <v>20</v>
      </c>
      <c r="AB20" s="110"/>
      <c r="AC20" s="111"/>
      <c r="AD20" s="85" t="s">
        <v>338</v>
      </c>
      <c r="AE20" s="85">
        <v>100</v>
      </c>
      <c r="AF20" s="85">
        <v>122</v>
      </c>
      <c r="AG20" s="85">
        <v>235</v>
      </c>
      <c r="AH20" s="85">
        <v>150</v>
      </c>
      <c r="AI20" s="85"/>
      <c r="AJ20" s="85" t="s">
        <v>354</v>
      </c>
      <c r="AK20" s="85" t="s">
        <v>363</v>
      </c>
      <c r="AL20" s="85"/>
      <c r="AM20" s="85"/>
      <c r="AN20" s="87">
        <v>43655.042291666665</v>
      </c>
      <c r="AO20" s="89" t="s">
        <v>382</v>
      </c>
      <c r="AP20" s="85" t="b">
        <v>1</v>
      </c>
      <c r="AQ20" s="85" t="b">
        <v>0</v>
      </c>
      <c r="AR20" s="85" t="b">
        <v>1</v>
      </c>
      <c r="AS20" s="85"/>
      <c r="AT20" s="85">
        <v>0</v>
      </c>
      <c r="AU20" s="85"/>
      <c r="AV20" s="85" t="b">
        <v>0</v>
      </c>
      <c r="AW20" s="85" t="s">
        <v>392</v>
      </c>
      <c r="AX20" s="89" t="s">
        <v>410</v>
      </c>
      <c r="AY20" s="85" t="s">
        <v>66</v>
      </c>
      <c r="AZ20" s="85" t="str">
        <f>REPLACE(INDEX(GroupVertices[Group],MATCH(Vertices[[#This Row],[Vertex]],GroupVertices[Vertex],0)),1,1,"")</f>
        <v>1</v>
      </c>
      <c r="BA20" s="51" t="s">
        <v>249</v>
      </c>
      <c r="BB20" s="51" t="s">
        <v>249</v>
      </c>
      <c r="BC20" s="51" t="s">
        <v>250</v>
      </c>
      <c r="BD20" s="51" t="s">
        <v>250</v>
      </c>
      <c r="BE20" s="51"/>
      <c r="BF20" s="51"/>
      <c r="BG20" s="128" t="s">
        <v>618</v>
      </c>
      <c r="BH20" s="128" t="s">
        <v>618</v>
      </c>
      <c r="BI20" s="128" t="s">
        <v>630</v>
      </c>
      <c r="BJ20" s="128" t="s">
        <v>630</v>
      </c>
      <c r="BK20" s="128">
        <v>0</v>
      </c>
      <c r="BL20" s="131">
        <v>0</v>
      </c>
      <c r="BM20" s="128">
        <v>0</v>
      </c>
      <c r="BN20" s="131">
        <v>0</v>
      </c>
      <c r="BO20" s="128">
        <v>0</v>
      </c>
      <c r="BP20" s="131">
        <v>0</v>
      </c>
      <c r="BQ20" s="128">
        <v>23</v>
      </c>
      <c r="BR20" s="131">
        <v>100</v>
      </c>
      <c r="BS20" s="128">
        <v>23</v>
      </c>
      <c r="BT20" s="2"/>
      <c r="BU20" s="3"/>
      <c r="BV20" s="3"/>
      <c r="BW20" s="3"/>
      <c r="BX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hyperlinks>
    <hyperlink ref="AL3" r:id="rId1" display="http://alsham0damas.site123.me/"/>
    <hyperlink ref="AL5" r:id="rId2" display="https://ka2enblog.wordpress.com/"/>
    <hyperlink ref="AL13" r:id="rId3" display="http://mshamsdeen.sarahah.com/"/>
    <hyperlink ref="AL14" r:id="rId4" display="https://curiouscat.me/3lalillo"/>
    <hyperlink ref="AL15" r:id="rId5" display="https://curiouscat.me/SocioSteiner"/>
    <hyperlink ref="AL16" r:id="rId6" display="https://t.co/MPLxPi4KUO"/>
    <hyperlink ref="AL18" r:id="rId7" display="https://hadiabdullah.net/"/>
    <hyperlink ref="AO3" r:id="rId8" display="https://pbs.twimg.com/profile_banners/1147209427847667713/1565727989"/>
    <hyperlink ref="AO5" r:id="rId9" display="https://pbs.twimg.com/profile_banners/2499290658/1529957253"/>
    <hyperlink ref="AO6" r:id="rId10" display="https://pbs.twimg.com/profile_banners/839713539732406272/1501263927"/>
    <hyperlink ref="AO7" r:id="rId11" display="https://pbs.twimg.com/profile_banners/3306861329/1565677539"/>
    <hyperlink ref="AO9" r:id="rId12" display="https://pbs.twimg.com/profile_banners/881943831981285376/1542615486"/>
    <hyperlink ref="AO11" r:id="rId13" display="https://pbs.twimg.com/profile_banners/4152429555/1451698600"/>
    <hyperlink ref="AO13" r:id="rId14" display="https://pbs.twimg.com/profile_banners/1411031486/1507221892"/>
    <hyperlink ref="AO14" r:id="rId15" display="https://pbs.twimg.com/profile_banners/1142801620562010113/1565828433"/>
    <hyperlink ref="AO15" r:id="rId16" display="https://pbs.twimg.com/profile_banners/2169454425/1558956795"/>
    <hyperlink ref="AO16" r:id="rId17" display="https://pbs.twimg.com/profile_banners/1018436009829326850/1562581583"/>
    <hyperlink ref="AO18" r:id="rId18" display="https://pbs.twimg.com/profile_banners/906771091/1543153024"/>
    <hyperlink ref="AO20" r:id="rId19" display="https://pbs.twimg.com/profile_banners/1148396574491459585/1566075450"/>
    <hyperlink ref="AU5" r:id="rId20" display="http://abs.twimg.com/images/themes/theme1/bg.png"/>
    <hyperlink ref="AU7" r:id="rId21" display="http://abs.twimg.com/images/themes/theme1/bg.png"/>
    <hyperlink ref="AU11" r:id="rId22" display="http://abs.twimg.com/images/themes/theme1/bg.png"/>
    <hyperlink ref="AU13" r:id="rId23" display="http://abs.twimg.com/images/themes/theme1/bg.png"/>
    <hyperlink ref="AU15" r:id="rId24" display="http://abs.twimg.com/images/themes/theme1/bg.png"/>
    <hyperlink ref="AU16" r:id="rId25" display="http://abs.twimg.com/images/themes/theme1/bg.png"/>
    <hyperlink ref="AU17" r:id="rId26" display="http://abs.twimg.com/images/themes/theme1/bg.png"/>
    <hyperlink ref="AU18" r:id="rId27" display="http://abs.twimg.com/images/themes/theme1/bg.png"/>
    <hyperlink ref="F3" r:id="rId28" display="http://pbs.twimg.com/profile_images/1147209705850310656/4jrjRuxu_normal.jpg"/>
    <hyperlink ref="F4" r:id="rId29" display="http://pbs.twimg.com/profile_images/1148602507498786816/xYT5TARR_normal.jpg"/>
    <hyperlink ref="F5" r:id="rId30" display="http://pbs.twimg.com/profile_images/1159904630245122048/P3o7NkO9_normal.jpg"/>
    <hyperlink ref="F6" r:id="rId31" display="http://pbs.twimg.com/profile_images/1011205278199631872/gCXTRtJ9_normal.jpg"/>
    <hyperlink ref="F7" r:id="rId32" display="http://pbs.twimg.com/profile_images/1161161875117268992/kFfBHc8Z_normal.jpg"/>
    <hyperlink ref="F8" r:id="rId33" display="http://abs.twimg.com/sticky/default_profile_images/default_profile_normal.png"/>
    <hyperlink ref="F9" r:id="rId34" display="http://pbs.twimg.com/profile_images/1143400813861265409/ueD3W9p8_normal.jpg"/>
    <hyperlink ref="F10" r:id="rId35" display="http://pbs.twimg.com/profile_images/1159051242015997952/wA0WrmT-_normal.jpg"/>
    <hyperlink ref="F11" r:id="rId36" display="http://pbs.twimg.com/profile_images/856664119658897408/7w29_NxF_normal.jpg"/>
    <hyperlink ref="F12" r:id="rId37" display="http://pbs.twimg.com/profile_images/1138118061368729600/9e6oEZx6_normal.jpg"/>
    <hyperlink ref="F13" r:id="rId38" display="http://pbs.twimg.com/profile_images/1133820643940732934/zI2Rzc9I_normal.jpg"/>
    <hyperlink ref="F14" r:id="rId39" display="http://pbs.twimg.com/profile_images/1160568440895225856/PjNmYIC3_normal.jpg"/>
    <hyperlink ref="F15" r:id="rId40" display="http://pbs.twimg.com/profile_images/1160472089490538496/rpC03CV5_normal.jpg"/>
    <hyperlink ref="F16" r:id="rId41" display="http://pbs.twimg.com/profile_images/1161732249798291456/RYGvi1gG_normal.jpg"/>
    <hyperlink ref="F17" r:id="rId42" display="http://pbs.twimg.com/profile_images/562010995925983233/6mczWehq_normal.png"/>
    <hyperlink ref="F18" r:id="rId43" display="http://pbs.twimg.com/profile_images/1137353518006898689/ZZ8KqrNN_normal.jpg"/>
    <hyperlink ref="F19" r:id="rId44" display="http://pbs.twimg.com/profile_images/1150907202447826944/roNdLdLI_normal.jpg"/>
    <hyperlink ref="F20" r:id="rId45" display="http://pbs.twimg.com/profile_images/1161898659623198721/WwjQW8Ms_normal.jpg"/>
    <hyperlink ref="AX3" r:id="rId46" display="https://twitter.com/syria_neet"/>
    <hyperlink ref="AX4" r:id="rId47" display="https://twitter.com/megd1982"/>
    <hyperlink ref="AX5" r:id="rId48" display="https://twitter.com/sammy_aw"/>
    <hyperlink ref="AX6" r:id="rId49" display="https://twitter.com/sam_samoooiiiii"/>
    <hyperlink ref="AX7" r:id="rId50" display="https://twitter.com/sabri_ali_oglu"/>
    <hyperlink ref="AX8" r:id="rId51" display="https://twitter.com/mmoo9m"/>
    <hyperlink ref="AX9" r:id="rId52" display="https://twitter.com/sldv61"/>
    <hyperlink ref="AX10" r:id="rId53" display="https://twitter.com/lola5574409011"/>
    <hyperlink ref="AX11" r:id="rId54" display="https://twitter.com/muhammedalhamd"/>
    <hyperlink ref="AX12" r:id="rId55" display="https://twitter.com/joe68095082"/>
    <hyperlink ref="AX13" r:id="rId56" display="https://twitter.com/kami2kira"/>
    <hyperlink ref="AX14" r:id="rId57" display="https://twitter.com/3lalillo"/>
    <hyperlink ref="AX15" r:id="rId58" display="https://twitter.com/sociosteiner"/>
    <hyperlink ref="AX16" r:id="rId59" display="https://twitter.com/farahalfetyani"/>
    <hyperlink ref="AX17" r:id="rId60" display="https://twitter.com/26b169ff3ffa4bc"/>
    <hyperlink ref="AX18" r:id="rId61" display="https://twitter.com/hadialabdallah"/>
    <hyperlink ref="AX19" r:id="rId62" display="https://twitter.com/ameralmoghrabi4"/>
    <hyperlink ref="AX20" r:id="rId63" display="https://twitter.com/ssea70"/>
  </hyperlinks>
  <printOptions/>
  <pageMargins left="0.7" right="0.7" top="0.75" bottom="0.75" header="0.3" footer="0.3"/>
  <pageSetup horizontalDpi="600" verticalDpi="600" orientation="portrait" r:id="rId67"/>
  <legacyDrawing r:id="rId65"/>
  <tableParts>
    <tablePart r:id="rId6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502</v>
      </c>
      <c r="Z2" s="13" t="s">
        <v>512</v>
      </c>
      <c r="AA2" s="13" t="s">
        <v>522</v>
      </c>
      <c r="AB2" s="13" t="s">
        <v>550</v>
      </c>
      <c r="AC2" s="13" t="s">
        <v>566</v>
      </c>
      <c r="AD2" s="13" t="s">
        <v>584</v>
      </c>
      <c r="AE2" s="13" t="s">
        <v>585</v>
      </c>
      <c r="AF2" s="13" t="s">
        <v>594</v>
      </c>
      <c r="AG2" s="67" t="s">
        <v>653</v>
      </c>
      <c r="AH2" s="67" t="s">
        <v>654</v>
      </c>
      <c r="AI2" s="67" t="s">
        <v>655</v>
      </c>
      <c r="AJ2" s="67" t="s">
        <v>656</v>
      </c>
      <c r="AK2" s="67" t="s">
        <v>657</v>
      </c>
      <c r="AL2" s="67" t="s">
        <v>658</v>
      </c>
      <c r="AM2" s="67" t="s">
        <v>659</v>
      </c>
      <c r="AN2" s="67" t="s">
        <v>660</v>
      </c>
      <c r="AO2" s="67" t="s">
        <v>663</v>
      </c>
    </row>
    <row r="3" spans="1:41" ht="15">
      <c r="A3" s="125" t="s">
        <v>468</v>
      </c>
      <c r="B3" s="126" t="s">
        <v>475</v>
      </c>
      <c r="C3" s="126" t="s">
        <v>56</v>
      </c>
      <c r="D3" s="117"/>
      <c r="E3" s="116"/>
      <c r="F3" s="118" t="s">
        <v>689</v>
      </c>
      <c r="G3" s="119"/>
      <c r="H3" s="119"/>
      <c r="I3" s="120">
        <v>3</v>
      </c>
      <c r="J3" s="121"/>
      <c r="K3" s="51">
        <v>4</v>
      </c>
      <c r="L3" s="51">
        <v>4</v>
      </c>
      <c r="M3" s="51">
        <v>0</v>
      </c>
      <c r="N3" s="51">
        <v>4</v>
      </c>
      <c r="O3" s="51">
        <v>4</v>
      </c>
      <c r="P3" s="52" t="s">
        <v>485</v>
      </c>
      <c r="Q3" s="52" t="s">
        <v>485</v>
      </c>
      <c r="R3" s="51">
        <v>4</v>
      </c>
      <c r="S3" s="51">
        <v>4</v>
      </c>
      <c r="T3" s="51">
        <v>1</v>
      </c>
      <c r="U3" s="51">
        <v>1</v>
      </c>
      <c r="V3" s="51">
        <v>0</v>
      </c>
      <c r="W3" s="52">
        <v>0</v>
      </c>
      <c r="X3" s="52">
        <v>0</v>
      </c>
      <c r="Y3" s="85" t="s">
        <v>503</v>
      </c>
      <c r="Z3" s="85" t="s">
        <v>513</v>
      </c>
      <c r="AA3" s="85"/>
      <c r="AB3" s="91" t="s">
        <v>551</v>
      </c>
      <c r="AC3" s="91" t="s">
        <v>567</v>
      </c>
      <c r="AD3" s="91"/>
      <c r="AE3" s="91"/>
      <c r="AF3" s="91" t="s">
        <v>595</v>
      </c>
      <c r="AG3" s="128">
        <v>0</v>
      </c>
      <c r="AH3" s="131">
        <v>0</v>
      </c>
      <c r="AI3" s="128">
        <v>0</v>
      </c>
      <c r="AJ3" s="131">
        <v>0</v>
      </c>
      <c r="AK3" s="128">
        <v>0</v>
      </c>
      <c r="AL3" s="131">
        <v>0</v>
      </c>
      <c r="AM3" s="128">
        <v>75</v>
      </c>
      <c r="AN3" s="131">
        <v>100</v>
      </c>
      <c r="AO3" s="128">
        <v>75</v>
      </c>
    </row>
    <row r="4" spans="1:41" ht="15">
      <c r="A4" s="125" t="s">
        <v>469</v>
      </c>
      <c r="B4" s="126" t="s">
        <v>476</v>
      </c>
      <c r="C4" s="126" t="s">
        <v>56</v>
      </c>
      <c r="D4" s="122"/>
      <c r="E4" s="100"/>
      <c r="F4" s="103" t="s">
        <v>469</v>
      </c>
      <c r="G4" s="107"/>
      <c r="H4" s="107"/>
      <c r="I4" s="123">
        <v>4</v>
      </c>
      <c r="J4" s="110"/>
      <c r="K4" s="51">
        <v>3</v>
      </c>
      <c r="L4" s="51">
        <v>2</v>
      </c>
      <c r="M4" s="51">
        <v>0</v>
      </c>
      <c r="N4" s="51">
        <v>2</v>
      </c>
      <c r="O4" s="51">
        <v>0</v>
      </c>
      <c r="P4" s="52">
        <v>0</v>
      </c>
      <c r="Q4" s="52">
        <v>0</v>
      </c>
      <c r="R4" s="51">
        <v>1</v>
      </c>
      <c r="S4" s="51">
        <v>0</v>
      </c>
      <c r="T4" s="51">
        <v>3</v>
      </c>
      <c r="U4" s="51">
        <v>2</v>
      </c>
      <c r="V4" s="51">
        <v>2</v>
      </c>
      <c r="W4" s="52">
        <v>0.888889</v>
      </c>
      <c r="X4" s="52">
        <v>0.3333333333333333</v>
      </c>
      <c r="Y4" s="85"/>
      <c r="Z4" s="85"/>
      <c r="AA4" s="85"/>
      <c r="AB4" s="91" t="s">
        <v>289</v>
      </c>
      <c r="AC4" s="91" t="s">
        <v>289</v>
      </c>
      <c r="AD4" s="91" t="s">
        <v>228</v>
      </c>
      <c r="AE4" s="91" t="s">
        <v>227</v>
      </c>
      <c r="AF4" s="91" t="s">
        <v>596</v>
      </c>
      <c r="AG4" s="128">
        <v>0</v>
      </c>
      <c r="AH4" s="131">
        <v>0</v>
      </c>
      <c r="AI4" s="128">
        <v>0</v>
      </c>
      <c r="AJ4" s="131">
        <v>0</v>
      </c>
      <c r="AK4" s="128">
        <v>0</v>
      </c>
      <c r="AL4" s="131">
        <v>0</v>
      </c>
      <c r="AM4" s="128">
        <v>12</v>
      </c>
      <c r="AN4" s="131">
        <v>100</v>
      </c>
      <c r="AO4" s="128">
        <v>12</v>
      </c>
    </row>
    <row r="5" spans="1:41" ht="15">
      <c r="A5" s="125" t="s">
        <v>470</v>
      </c>
      <c r="B5" s="126" t="s">
        <v>477</v>
      </c>
      <c r="C5" s="126" t="s">
        <v>56</v>
      </c>
      <c r="D5" s="122"/>
      <c r="E5" s="100"/>
      <c r="F5" s="103" t="s">
        <v>470</v>
      </c>
      <c r="G5" s="107"/>
      <c r="H5" s="107"/>
      <c r="I5" s="123">
        <v>5</v>
      </c>
      <c r="J5" s="110"/>
      <c r="K5" s="51">
        <v>3</v>
      </c>
      <c r="L5" s="51">
        <v>2</v>
      </c>
      <c r="M5" s="51">
        <v>0</v>
      </c>
      <c r="N5" s="51">
        <v>2</v>
      </c>
      <c r="O5" s="51">
        <v>0</v>
      </c>
      <c r="P5" s="52">
        <v>0</v>
      </c>
      <c r="Q5" s="52">
        <v>0</v>
      </c>
      <c r="R5" s="51">
        <v>1</v>
      </c>
      <c r="S5" s="51">
        <v>0</v>
      </c>
      <c r="T5" s="51">
        <v>3</v>
      </c>
      <c r="U5" s="51">
        <v>2</v>
      </c>
      <c r="V5" s="51">
        <v>2</v>
      </c>
      <c r="W5" s="52">
        <v>0.888889</v>
      </c>
      <c r="X5" s="52">
        <v>0.3333333333333333</v>
      </c>
      <c r="Y5" s="85"/>
      <c r="Z5" s="85"/>
      <c r="AA5" s="85"/>
      <c r="AB5" s="91" t="s">
        <v>289</v>
      </c>
      <c r="AC5" s="91" t="s">
        <v>289</v>
      </c>
      <c r="AD5" s="91" t="s">
        <v>225</v>
      </c>
      <c r="AE5" s="91" t="s">
        <v>224</v>
      </c>
      <c r="AF5" s="91" t="s">
        <v>597</v>
      </c>
      <c r="AG5" s="128">
        <v>0</v>
      </c>
      <c r="AH5" s="131">
        <v>0</v>
      </c>
      <c r="AI5" s="128">
        <v>0</v>
      </c>
      <c r="AJ5" s="131">
        <v>0</v>
      </c>
      <c r="AK5" s="128">
        <v>0</v>
      </c>
      <c r="AL5" s="131">
        <v>0</v>
      </c>
      <c r="AM5" s="128">
        <v>13</v>
      </c>
      <c r="AN5" s="131">
        <v>100</v>
      </c>
      <c r="AO5" s="128">
        <v>13</v>
      </c>
    </row>
    <row r="6" spans="1:41" ht="15">
      <c r="A6" s="125" t="s">
        <v>471</v>
      </c>
      <c r="B6" s="126" t="s">
        <v>478</v>
      </c>
      <c r="C6" s="126" t="s">
        <v>56</v>
      </c>
      <c r="D6" s="122"/>
      <c r="E6" s="100"/>
      <c r="F6" s="103" t="s">
        <v>471</v>
      </c>
      <c r="G6" s="107"/>
      <c r="H6" s="107"/>
      <c r="I6" s="123">
        <v>6</v>
      </c>
      <c r="J6" s="110"/>
      <c r="K6" s="51">
        <v>2</v>
      </c>
      <c r="L6" s="51">
        <v>1</v>
      </c>
      <c r="M6" s="51">
        <v>0</v>
      </c>
      <c r="N6" s="51">
        <v>1</v>
      </c>
      <c r="O6" s="51">
        <v>0</v>
      </c>
      <c r="P6" s="52">
        <v>0</v>
      </c>
      <c r="Q6" s="52">
        <v>0</v>
      </c>
      <c r="R6" s="51">
        <v>1</v>
      </c>
      <c r="S6" s="51">
        <v>0</v>
      </c>
      <c r="T6" s="51">
        <v>2</v>
      </c>
      <c r="U6" s="51">
        <v>1</v>
      </c>
      <c r="V6" s="51">
        <v>1</v>
      </c>
      <c r="W6" s="52">
        <v>0.5</v>
      </c>
      <c r="X6" s="52">
        <v>0.5</v>
      </c>
      <c r="Y6" s="85" t="s">
        <v>247</v>
      </c>
      <c r="Z6" s="85" t="s">
        <v>250</v>
      </c>
      <c r="AA6" s="85"/>
      <c r="AB6" s="91" t="s">
        <v>289</v>
      </c>
      <c r="AC6" s="91" t="s">
        <v>289</v>
      </c>
      <c r="AD6" s="91" t="s">
        <v>229</v>
      </c>
      <c r="AE6" s="91"/>
      <c r="AF6" s="91" t="s">
        <v>598</v>
      </c>
      <c r="AG6" s="128">
        <v>0</v>
      </c>
      <c r="AH6" s="131">
        <v>0</v>
      </c>
      <c r="AI6" s="128">
        <v>0</v>
      </c>
      <c r="AJ6" s="131">
        <v>0</v>
      </c>
      <c r="AK6" s="128">
        <v>0</v>
      </c>
      <c r="AL6" s="131">
        <v>0</v>
      </c>
      <c r="AM6" s="128">
        <v>21</v>
      </c>
      <c r="AN6" s="131">
        <v>100</v>
      </c>
      <c r="AO6" s="128">
        <v>21</v>
      </c>
    </row>
    <row r="7" spans="1:41" ht="15">
      <c r="A7" s="125" t="s">
        <v>472</v>
      </c>
      <c r="B7" s="126" t="s">
        <v>479</v>
      </c>
      <c r="C7" s="126" t="s">
        <v>56</v>
      </c>
      <c r="D7" s="122"/>
      <c r="E7" s="100"/>
      <c r="F7" s="103" t="s">
        <v>690</v>
      </c>
      <c r="G7" s="107"/>
      <c r="H7" s="107"/>
      <c r="I7" s="123">
        <v>7</v>
      </c>
      <c r="J7" s="110"/>
      <c r="K7" s="51">
        <v>2</v>
      </c>
      <c r="L7" s="51">
        <v>1</v>
      </c>
      <c r="M7" s="51">
        <v>0</v>
      </c>
      <c r="N7" s="51">
        <v>1</v>
      </c>
      <c r="O7" s="51">
        <v>0</v>
      </c>
      <c r="P7" s="52">
        <v>0</v>
      </c>
      <c r="Q7" s="52">
        <v>0</v>
      </c>
      <c r="R7" s="51">
        <v>1</v>
      </c>
      <c r="S7" s="51">
        <v>0</v>
      </c>
      <c r="T7" s="51">
        <v>2</v>
      </c>
      <c r="U7" s="51">
        <v>1</v>
      </c>
      <c r="V7" s="51">
        <v>1</v>
      </c>
      <c r="W7" s="52">
        <v>0.5</v>
      </c>
      <c r="X7" s="52">
        <v>0.5</v>
      </c>
      <c r="Y7" s="85" t="s">
        <v>246</v>
      </c>
      <c r="Z7" s="85" t="s">
        <v>250</v>
      </c>
      <c r="AA7" s="85"/>
      <c r="AB7" s="91" t="s">
        <v>552</v>
      </c>
      <c r="AC7" s="91" t="s">
        <v>289</v>
      </c>
      <c r="AD7" s="91" t="s">
        <v>226</v>
      </c>
      <c r="AE7" s="91"/>
      <c r="AF7" s="91" t="s">
        <v>599</v>
      </c>
      <c r="AG7" s="128">
        <v>0</v>
      </c>
      <c r="AH7" s="131">
        <v>0</v>
      </c>
      <c r="AI7" s="128">
        <v>0</v>
      </c>
      <c r="AJ7" s="131">
        <v>0</v>
      </c>
      <c r="AK7" s="128">
        <v>0</v>
      </c>
      <c r="AL7" s="131">
        <v>0</v>
      </c>
      <c r="AM7" s="128">
        <v>23</v>
      </c>
      <c r="AN7" s="131">
        <v>100</v>
      </c>
      <c r="AO7" s="128">
        <v>23</v>
      </c>
    </row>
    <row r="8" spans="1:41" ht="15">
      <c r="A8" s="125" t="s">
        <v>473</v>
      </c>
      <c r="B8" s="126" t="s">
        <v>480</v>
      </c>
      <c r="C8" s="126" t="s">
        <v>56</v>
      </c>
      <c r="D8" s="122"/>
      <c r="E8" s="100"/>
      <c r="F8" s="103" t="s">
        <v>691</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t="s">
        <v>244</v>
      </c>
      <c r="Z8" s="85" t="s">
        <v>250</v>
      </c>
      <c r="AA8" s="85"/>
      <c r="AB8" s="91" t="s">
        <v>553</v>
      </c>
      <c r="AC8" s="91" t="s">
        <v>289</v>
      </c>
      <c r="AD8" s="91" t="s">
        <v>223</v>
      </c>
      <c r="AE8" s="91"/>
      <c r="AF8" s="91" t="s">
        <v>600</v>
      </c>
      <c r="AG8" s="128">
        <v>0</v>
      </c>
      <c r="AH8" s="131">
        <v>0</v>
      </c>
      <c r="AI8" s="128">
        <v>0</v>
      </c>
      <c r="AJ8" s="131">
        <v>0</v>
      </c>
      <c r="AK8" s="128">
        <v>0</v>
      </c>
      <c r="AL8" s="131">
        <v>0</v>
      </c>
      <c r="AM8" s="128">
        <v>20</v>
      </c>
      <c r="AN8" s="131">
        <v>100</v>
      </c>
      <c r="AO8" s="128">
        <v>20</v>
      </c>
    </row>
    <row r="9" spans="1:41" ht="15">
      <c r="A9" s="125" t="s">
        <v>474</v>
      </c>
      <c r="B9" s="126" t="s">
        <v>481</v>
      </c>
      <c r="C9" s="126" t="s">
        <v>56</v>
      </c>
      <c r="D9" s="122"/>
      <c r="E9" s="100"/>
      <c r="F9" s="103" t="s">
        <v>692</v>
      </c>
      <c r="G9" s="107"/>
      <c r="H9" s="107"/>
      <c r="I9" s="123">
        <v>9</v>
      </c>
      <c r="J9" s="110"/>
      <c r="K9" s="51">
        <v>2</v>
      </c>
      <c r="L9" s="51">
        <v>1</v>
      </c>
      <c r="M9" s="51">
        <v>0</v>
      </c>
      <c r="N9" s="51">
        <v>1</v>
      </c>
      <c r="O9" s="51">
        <v>0</v>
      </c>
      <c r="P9" s="52">
        <v>0</v>
      </c>
      <c r="Q9" s="52">
        <v>0</v>
      </c>
      <c r="R9" s="51">
        <v>1</v>
      </c>
      <c r="S9" s="51">
        <v>0</v>
      </c>
      <c r="T9" s="51">
        <v>2</v>
      </c>
      <c r="U9" s="51">
        <v>1</v>
      </c>
      <c r="V9" s="51">
        <v>1</v>
      </c>
      <c r="W9" s="52">
        <v>0.5</v>
      </c>
      <c r="X9" s="52">
        <v>0.5</v>
      </c>
      <c r="Y9" s="85" t="s">
        <v>242</v>
      </c>
      <c r="Z9" s="85" t="s">
        <v>250</v>
      </c>
      <c r="AA9" s="85"/>
      <c r="AB9" s="91" t="s">
        <v>554</v>
      </c>
      <c r="AC9" s="91" t="s">
        <v>289</v>
      </c>
      <c r="AD9" s="91" t="s">
        <v>222</v>
      </c>
      <c r="AE9" s="91"/>
      <c r="AF9" s="91" t="s">
        <v>601</v>
      </c>
      <c r="AG9" s="128">
        <v>0</v>
      </c>
      <c r="AH9" s="131">
        <v>0</v>
      </c>
      <c r="AI9" s="128">
        <v>0</v>
      </c>
      <c r="AJ9" s="131">
        <v>0</v>
      </c>
      <c r="AK9" s="128">
        <v>0</v>
      </c>
      <c r="AL9" s="131">
        <v>0</v>
      </c>
      <c r="AM9" s="128">
        <v>20</v>
      </c>
      <c r="AN9" s="131">
        <v>100</v>
      </c>
      <c r="AO9" s="128">
        <v>20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468</v>
      </c>
      <c r="B2" s="91" t="s">
        <v>213</v>
      </c>
      <c r="C2" s="85">
        <f>VLOOKUP(GroupVertices[[#This Row],[Vertex]],Vertices[],MATCH("ID",Vertices[[#Headers],[Vertex]:[Vertex Content Word Count]],0),FALSE)</f>
        <v>5</v>
      </c>
    </row>
    <row r="3" spans="1:3" ht="15">
      <c r="A3" s="85" t="s">
        <v>468</v>
      </c>
      <c r="B3" s="91" t="s">
        <v>216</v>
      </c>
      <c r="C3" s="85">
        <f>VLOOKUP(GroupVertices[[#This Row],[Vertex]],Vertices[],MATCH("ID",Vertices[[#Headers],[Vertex]:[Vertex Content Word Count]],0),FALSE)</f>
        <v>11</v>
      </c>
    </row>
    <row r="4" spans="1:3" ht="15">
      <c r="A4" s="85" t="s">
        <v>468</v>
      </c>
      <c r="B4" s="91" t="s">
        <v>220</v>
      </c>
      <c r="C4" s="85">
        <f>VLOOKUP(GroupVertices[[#This Row],[Vertex]],Vertices[],MATCH("ID",Vertices[[#Headers],[Vertex]:[Vertex Content Word Count]],0),FALSE)</f>
        <v>19</v>
      </c>
    </row>
    <row r="5" spans="1:3" ht="15">
      <c r="A5" s="85" t="s">
        <v>468</v>
      </c>
      <c r="B5" s="91" t="s">
        <v>221</v>
      </c>
      <c r="C5" s="85">
        <f>VLOOKUP(GroupVertices[[#This Row],[Vertex]],Vertices[],MATCH("ID",Vertices[[#Headers],[Vertex]:[Vertex Content Word Count]],0),FALSE)</f>
        <v>20</v>
      </c>
    </row>
    <row r="6" spans="1:3" ht="15">
      <c r="A6" s="85" t="s">
        <v>469</v>
      </c>
      <c r="B6" s="91" t="s">
        <v>218</v>
      </c>
      <c r="C6" s="85">
        <f>VLOOKUP(GroupVertices[[#This Row],[Vertex]],Vertices[],MATCH("ID",Vertices[[#Headers],[Vertex]:[Vertex Content Word Count]],0),FALSE)</f>
        <v>14</v>
      </c>
    </row>
    <row r="7" spans="1:3" ht="15">
      <c r="A7" s="85" t="s">
        <v>469</v>
      </c>
      <c r="B7" s="91" t="s">
        <v>228</v>
      </c>
      <c r="C7" s="85">
        <f>VLOOKUP(GroupVertices[[#This Row],[Vertex]],Vertices[],MATCH("ID",Vertices[[#Headers],[Vertex]:[Vertex Content Word Count]],0),FALSE)</f>
        <v>16</v>
      </c>
    </row>
    <row r="8" spans="1:3" ht="15">
      <c r="A8" s="85" t="s">
        <v>469</v>
      </c>
      <c r="B8" s="91" t="s">
        <v>227</v>
      </c>
      <c r="C8" s="85">
        <f>VLOOKUP(GroupVertices[[#This Row],[Vertex]],Vertices[],MATCH("ID",Vertices[[#Headers],[Vertex]:[Vertex Content Word Count]],0),FALSE)</f>
        <v>15</v>
      </c>
    </row>
    <row r="9" spans="1:3" ht="15">
      <c r="A9" s="85" t="s">
        <v>470</v>
      </c>
      <c r="B9" s="91" t="s">
        <v>215</v>
      </c>
      <c r="C9" s="85">
        <f>VLOOKUP(GroupVertices[[#This Row],[Vertex]],Vertices[],MATCH("ID",Vertices[[#Headers],[Vertex]:[Vertex Content Word Count]],0),FALSE)</f>
        <v>8</v>
      </c>
    </row>
    <row r="10" spans="1:3" ht="15">
      <c r="A10" s="85" t="s">
        <v>470</v>
      </c>
      <c r="B10" s="91" t="s">
        <v>225</v>
      </c>
      <c r="C10" s="85">
        <f>VLOOKUP(GroupVertices[[#This Row],[Vertex]],Vertices[],MATCH("ID",Vertices[[#Headers],[Vertex]:[Vertex Content Word Count]],0),FALSE)</f>
        <v>10</v>
      </c>
    </row>
    <row r="11" spans="1:3" ht="15">
      <c r="A11" s="85" t="s">
        <v>470</v>
      </c>
      <c r="B11" s="91" t="s">
        <v>224</v>
      </c>
      <c r="C11" s="85">
        <f>VLOOKUP(GroupVertices[[#This Row],[Vertex]],Vertices[],MATCH("ID",Vertices[[#Headers],[Vertex]:[Vertex Content Word Count]],0),FALSE)</f>
        <v>9</v>
      </c>
    </row>
    <row r="12" spans="1:3" ht="15">
      <c r="A12" s="85" t="s">
        <v>471</v>
      </c>
      <c r="B12" s="91" t="s">
        <v>219</v>
      </c>
      <c r="C12" s="85">
        <f>VLOOKUP(GroupVertices[[#This Row],[Vertex]],Vertices[],MATCH("ID",Vertices[[#Headers],[Vertex]:[Vertex Content Word Count]],0),FALSE)</f>
        <v>17</v>
      </c>
    </row>
    <row r="13" spans="1:3" ht="15">
      <c r="A13" s="85" t="s">
        <v>471</v>
      </c>
      <c r="B13" s="91" t="s">
        <v>229</v>
      </c>
      <c r="C13" s="85">
        <f>VLOOKUP(GroupVertices[[#This Row],[Vertex]],Vertices[],MATCH("ID",Vertices[[#Headers],[Vertex]:[Vertex Content Word Count]],0),FALSE)</f>
        <v>18</v>
      </c>
    </row>
    <row r="14" spans="1:3" ht="15">
      <c r="A14" s="85" t="s">
        <v>472</v>
      </c>
      <c r="B14" s="91" t="s">
        <v>217</v>
      </c>
      <c r="C14" s="85">
        <f>VLOOKUP(GroupVertices[[#This Row],[Vertex]],Vertices[],MATCH("ID",Vertices[[#Headers],[Vertex]:[Vertex Content Word Count]],0),FALSE)</f>
        <v>12</v>
      </c>
    </row>
    <row r="15" spans="1:3" ht="15">
      <c r="A15" s="85" t="s">
        <v>472</v>
      </c>
      <c r="B15" s="91" t="s">
        <v>226</v>
      </c>
      <c r="C15" s="85">
        <f>VLOOKUP(GroupVertices[[#This Row],[Vertex]],Vertices[],MATCH("ID",Vertices[[#Headers],[Vertex]:[Vertex Content Word Count]],0),FALSE)</f>
        <v>13</v>
      </c>
    </row>
    <row r="16" spans="1:3" ht="15">
      <c r="A16" s="85" t="s">
        <v>473</v>
      </c>
      <c r="B16" s="91" t="s">
        <v>214</v>
      </c>
      <c r="C16" s="85">
        <f>VLOOKUP(GroupVertices[[#This Row],[Vertex]],Vertices[],MATCH("ID",Vertices[[#Headers],[Vertex]:[Vertex Content Word Count]],0),FALSE)</f>
        <v>6</v>
      </c>
    </row>
    <row r="17" spans="1:3" ht="15">
      <c r="A17" s="85" t="s">
        <v>473</v>
      </c>
      <c r="B17" s="91" t="s">
        <v>223</v>
      </c>
      <c r="C17" s="85">
        <f>VLOOKUP(GroupVertices[[#This Row],[Vertex]],Vertices[],MATCH("ID",Vertices[[#Headers],[Vertex]:[Vertex Content Word Count]],0),FALSE)</f>
        <v>7</v>
      </c>
    </row>
    <row r="18" spans="1:3" ht="15">
      <c r="A18" s="85" t="s">
        <v>474</v>
      </c>
      <c r="B18" s="91" t="s">
        <v>212</v>
      </c>
      <c r="C18" s="85">
        <f>VLOOKUP(GroupVertices[[#This Row],[Vertex]],Vertices[],MATCH("ID",Vertices[[#Headers],[Vertex]:[Vertex Content Word Count]],0),FALSE)</f>
        <v>3</v>
      </c>
    </row>
    <row r="19" spans="1:3" ht="15">
      <c r="A19" s="85" t="s">
        <v>474</v>
      </c>
      <c r="B19" s="91" t="s">
        <v>222</v>
      </c>
      <c r="C19"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667</v>
      </c>
      <c r="B2" s="36" t="s">
        <v>429</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12</v>
      </c>
      <c r="P2" s="39">
        <f>MIN(Vertices[PageRank])</f>
        <v>0.770249</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0.01818181818181818</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0.003030309090909091</v>
      </c>
      <c r="O3" s="42">
        <f>COUNTIF(Vertices[Eigenvector Centrality],"&gt;= "&amp;N3)-COUNTIF(Vertices[Eigenvector Centrality],"&gt;="&amp;N4)</f>
        <v>0</v>
      </c>
      <c r="P3" s="41">
        <f aca="true" t="shared" si="7" ref="P3:P26">P2+($P$57-$P$2)/BinDivisor</f>
        <v>0.7827793272727273</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0.03636363636363636</v>
      </c>
      <c r="G4" s="40">
        <f>COUNTIF(Vertices[In-Degree],"&gt;= "&amp;F4)-COUNTIF(Vertices[In-Degree],"&gt;="&amp;F5)</f>
        <v>0</v>
      </c>
      <c r="H4" s="39">
        <f t="shared" si="3"/>
        <v>0.07272727272727272</v>
      </c>
      <c r="I4" s="40">
        <f>COUNTIF(Vertices[Out-Degree],"&gt;= "&amp;H4)-COUNTIF(Vertices[Out-Degree],"&gt;="&amp;H5)</f>
        <v>0</v>
      </c>
      <c r="J4" s="39">
        <f t="shared" si="4"/>
        <v>0.07272727272727272</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0.006060618181818182</v>
      </c>
      <c r="O4" s="40">
        <f>COUNTIF(Vertices[Eigenvector Centrality],"&gt;= "&amp;N4)-COUNTIF(Vertices[Eigenvector Centrality],"&gt;="&amp;N5)</f>
        <v>0</v>
      </c>
      <c r="P4" s="39">
        <f t="shared" si="7"/>
        <v>0.7953096545454545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0.05454545454545454</v>
      </c>
      <c r="G5" s="42">
        <f>COUNTIF(Vertices[In-Degree],"&gt;= "&amp;F5)-COUNTIF(Vertices[In-Degree],"&gt;="&amp;F6)</f>
        <v>0</v>
      </c>
      <c r="H5" s="41">
        <f t="shared" si="3"/>
        <v>0.10909090909090909</v>
      </c>
      <c r="I5" s="42">
        <f>COUNTIF(Vertices[Out-Degree],"&gt;= "&amp;H5)-COUNTIF(Vertices[Out-Degree],"&gt;="&amp;H6)</f>
        <v>0</v>
      </c>
      <c r="J5" s="41">
        <f t="shared" si="4"/>
        <v>0.10909090909090909</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0.009090927272727273</v>
      </c>
      <c r="O5" s="42">
        <f>COUNTIF(Vertices[Eigenvector Centrality],"&gt;= "&amp;N5)-COUNTIF(Vertices[Eigenvector Centrality],"&gt;="&amp;N6)</f>
        <v>0</v>
      </c>
      <c r="P5" s="41">
        <f t="shared" si="7"/>
        <v>0.8078399818181818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0.07272727272727272</v>
      </c>
      <c r="G6" s="40">
        <f>COUNTIF(Vertices[In-Degree],"&gt;= "&amp;F6)-COUNTIF(Vertices[In-Degree],"&gt;="&amp;F7)</f>
        <v>0</v>
      </c>
      <c r="H6" s="39">
        <f t="shared" si="3"/>
        <v>0.14545454545454545</v>
      </c>
      <c r="I6" s="40">
        <f>COUNTIF(Vertices[Out-Degree],"&gt;= "&amp;H6)-COUNTIF(Vertices[Out-Degree],"&gt;="&amp;H7)</f>
        <v>0</v>
      </c>
      <c r="J6" s="39">
        <f t="shared" si="4"/>
        <v>0.14545454545454545</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0.012121236363636365</v>
      </c>
      <c r="O6" s="40">
        <f>COUNTIF(Vertices[Eigenvector Centrality],"&gt;= "&amp;N6)-COUNTIF(Vertices[Eigenvector Centrality],"&gt;="&amp;N7)</f>
        <v>0</v>
      </c>
      <c r="P6" s="39">
        <f t="shared" si="7"/>
        <v>0.8203703090909091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0.09090909090909091</v>
      </c>
      <c r="G7" s="42">
        <f>COUNTIF(Vertices[In-Degree],"&gt;= "&amp;F7)-COUNTIF(Vertices[In-Degree],"&gt;="&amp;F8)</f>
        <v>0</v>
      </c>
      <c r="H7" s="41">
        <f t="shared" si="3"/>
        <v>0.18181818181818182</v>
      </c>
      <c r="I7" s="42">
        <f>COUNTIF(Vertices[Out-Degree],"&gt;= "&amp;H7)-COUNTIF(Vertices[Out-Degree],"&gt;="&amp;H8)</f>
        <v>0</v>
      </c>
      <c r="J7" s="41">
        <f t="shared" si="4"/>
        <v>0.18181818181818182</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0.015151545454545456</v>
      </c>
      <c r="O7" s="42">
        <f>COUNTIF(Vertices[Eigenvector Centrality],"&gt;= "&amp;N7)-COUNTIF(Vertices[Eigenvector Centrality],"&gt;="&amp;N8)</f>
        <v>0</v>
      </c>
      <c r="P7" s="41">
        <f t="shared" si="7"/>
        <v>0.8329006363636364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12</v>
      </c>
      <c r="D8" s="34">
        <f t="shared" si="1"/>
        <v>0</v>
      </c>
      <c r="E8" s="3">
        <f>COUNTIF(Vertices[Degree],"&gt;= "&amp;D8)-COUNTIF(Vertices[Degree],"&gt;="&amp;D9)</f>
        <v>0</v>
      </c>
      <c r="F8" s="39">
        <f t="shared" si="2"/>
        <v>0.1090909090909091</v>
      </c>
      <c r="G8" s="40">
        <f>COUNTIF(Vertices[In-Degree],"&gt;= "&amp;F8)-COUNTIF(Vertices[In-Degree],"&gt;="&amp;F9)</f>
        <v>0</v>
      </c>
      <c r="H8" s="39">
        <f t="shared" si="3"/>
        <v>0.2181818181818182</v>
      </c>
      <c r="I8" s="40">
        <f>COUNTIF(Vertices[Out-Degree],"&gt;= "&amp;H8)-COUNTIF(Vertices[Out-Degree],"&gt;="&amp;H9)</f>
        <v>0</v>
      </c>
      <c r="J8" s="39">
        <f t="shared" si="4"/>
        <v>0.2181818181818182</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0.018181854545454547</v>
      </c>
      <c r="O8" s="40">
        <f>COUNTIF(Vertices[Eigenvector Centrality],"&gt;= "&amp;N8)-COUNTIF(Vertices[Eigenvector Centrality],"&gt;="&amp;N9)</f>
        <v>0</v>
      </c>
      <c r="P8" s="39">
        <f t="shared" si="7"/>
        <v>0.8454309636363637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0.1272727272727273</v>
      </c>
      <c r="G9" s="42">
        <f>COUNTIF(Vertices[In-Degree],"&gt;= "&amp;F9)-COUNTIF(Vertices[In-Degree],"&gt;="&amp;F10)</f>
        <v>0</v>
      </c>
      <c r="H9" s="41">
        <f t="shared" si="3"/>
        <v>0.2545454545454546</v>
      </c>
      <c r="I9" s="42">
        <f>COUNTIF(Vertices[Out-Degree],"&gt;= "&amp;H9)-COUNTIF(Vertices[Out-Degree],"&gt;="&amp;H10)</f>
        <v>0</v>
      </c>
      <c r="J9" s="41">
        <f t="shared" si="4"/>
        <v>0.2545454545454546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0.021212163636363638</v>
      </c>
      <c r="O9" s="42">
        <f>COUNTIF(Vertices[Eigenvector Centrality],"&gt;= "&amp;N9)-COUNTIF(Vertices[Eigenvector Centrality],"&gt;="&amp;N10)</f>
        <v>0</v>
      </c>
      <c r="P9" s="41">
        <f t="shared" si="7"/>
        <v>0.857961290909091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668</v>
      </c>
      <c r="B10" s="36">
        <v>3</v>
      </c>
      <c r="D10" s="34">
        <f t="shared" si="1"/>
        <v>0</v>
      </c>
      <c r="E10" s="3">
        <f>COUNTIF(Vertices[Degree],"&gt;= "&amp;D10)-COUNTIF(Vertices[Degree],"&gt;="&amp;D11)</f>
        <v>0</v>
      </c>
      <c r="F10" s="39">
        <f t="shared" si="2"/>
        <v>0.14545454545454548</v>
      </c>
      <c r="G10" s="40">
        <f>COUNTIF(Vertices[In-Degree],"&gt;= "&amp;F10)-COUNTIF(Vertices[In-Degree],"&gt;="&amp;F11)</f>
        <v>0</v>
      </c>
      <c r="H10" s="39">
        <f t="shared" si="3"/>
        <v>0.29090909090909095</v>
      </c>
      <c r="I10" s="40">
        <f>COUNTIF(Vertices[Out-Degree],"&gt;= "&amp;H10)-COUNTIF(Vertices[Out-Degree],"&gt;="&amp;H11)</f>
        <v>0</v>
      </c>
      <c r="J10" s="39">
        <f t="shared" si="4"/>
        <v>0.29090909090909095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0.02424247272727273</v>
      </c>
      <c r="O10" s="40">
        <f>COUNTIF(Vertices[Eigenvector Centrality],"&gt;= "&amp;N10)-COUNTIF(Vertices[Eigenvector Centrality],"&gt;="&amp;N11)</f>
        <v>0</v>
      </c>
      <c r="P10" s="39">
        <f t="shared" si="7"/>
        <v>0.8704916181818183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0.16363636363636366</v>
      </c>
      <c r="G11" s="42">
        <f>COUNTIF(Vertices[In-Degree],"&gt;= "&amp;F11)-COUNTIF(Vertices[In-Degree],"&gt;="&amp;F12)</f>
        <v>0</v>
      </c>
      <c r="H11" s="41">
        <f t="shared" si="3"/>
        <v>0.3272727272727273</v>
      </c>
      <c r="I11" s="42">
        <f>COUNTIF(Vertices[Out-Degree],"&gt;= "&amp;H11)-COUNTIF(Vertices[Out-Degree],"&gt;="&amp;H12)</f>
        <v>0</v>
      </c>
      <c r="J11" s="41">
        <f t="shared" si="4"/>
        <v>0.3272727272727273</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0.02727278181818182</v>
      </c>
      <c r="O11" s="42">
        <f>COUNTIF(Vertices[Eigenvector Centrality],"&gt;= "&amp;N11)-COUNTIF(Vertices[Eigenvector Centrality],"&gt;="&amp;N12)</f>
        <v>0</v>
      </c>
      <c r="P11" s="41">
        <f t="shared" si="7"/>
        <v>0.8830219454545456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4</v>
      </c>
      <c r="D12" s="34">
        <f t="shared" si="1"/>
        <v>0</v>
      </c>
      <c r="E12" s="3">
        <f>COUNTIF(Vertices[Degree],"&gt;= "&amp;D12)-COUNTIF(Vertices[Degree],"&gt;="&amp;D13)</f>
        <v>0</v>
      </c>
      <c r="F12" s="39">
        <f t="shared" si="2"/>
        <v>0.18181818181818185</v>
      </c>
      <c r="G12" s="40">
        <f>COUNTIF(Vertices[In-Degree],"&gt;= "&amp;F12)-COUNTIF(Vertices[In-Degree],"&gt;="&amp;F13)</f>
        <v>0</v>
      </c>
      <c r="H12" s="39">
        <f t="shared" si="3"/>
        <v>0.3636363636363637</v>
      </c>
      <c r="I12" s="40">
        <f>COUNTIF(Vertices[Out-Degree],"&gt;= "&amp;H12)-COUNTIF(Vertices[Out-Degree],"&gt;="&amp;H13)</f>
        <v>0</v>
      </c>
      <c r="J12" s="39">
        <f t="shared" si="4"/>
        <v>0.3636363636363637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0.03030309090909091</v>
      </c>
      <c r="O12" s="40">
        <f>COUNTIF(Vertices[Eigenvector Centrality],"&gt;= "&amp;N12)-COUNTIF(Vertices[Eigenvector Centrality],"&gt;="&amp;N13)</f>
        <v>0</v>
      </c>
      <c r="P12" s="39">
        <f t="shared" si="7"/>
        <v>0.8955522727272729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230</v>
      </c>
      <c r="B13" s="36">
        <v>6</v>
      </c>
      <c r="D13" s="34">
        <f t="shared" si="1"/>
        <v>0</v>
      </c>
      <c r="E13" s="3">
        <f>COUNTIF(Vertices[Degree],"&gt;= "&amp;D13)-COUNTIF(Vertices[Degree],"&gt;="&amp;D14)</f>
        <v>0</v>
      </c>
      <c r="F13" s="41">
        <f t="shared" si="2"/>
        <v>0.20000000000000004</v>
      </c>
      <c r="G13" s="42">
        <f>COUNTIF(Vertices[In-Degree],"&gt;= "&amp;F13)-COUNTIF(Vertices[In-Degree],"&gt;="&amp;F14)</f>
        <v>0</v>
      </c>
      <c r="H13" s="41">
        <f t="shared" si="3"/>
        <v>0.4000000000000001</v>
      </c>
      <c r="I13" s="42">
        <f>COUNTIF(Vertices[Out-Degree],"&gt;= "&amp;H13)-COUNTIF(Vertices[Out-Degree],"&gt;="&amp;H14)</f>
        <v>0</v>
      </c>
      <c r="J13" s="41">
        <f t="shared" si="4"/>
        <v>0.4000000000000001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0.0333334</v>
      </c>
      <c r="O13" s="42">
        <f>COUNTIF(Vertices[Eigenvector Centrality],"&gt;= "&amp;N13)-COUNTIF(Vertices[Eigenvector Centrality],"&gt;="&amp;N14)</f>
        <v>0</v>
      </c>
      <c r="P13" s="41">
        <f t="shared" si="7"/>
        <v>0.9080826000000002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231</v>
      </c>
      <c r="B14" s="36">
        <v>2</v>
      </c>
      <c r="D14" s="34">
        <f t="shared" si="1"/>
        <v>0</v>
      </c>
      <c r="E14" s="3">
        <f>COUNTIF(Vertices[Degree],"&gt;= "&amp;D14)-COUNTIF(Vertices[Degree],"&gt;="&amp;D15)</f>
        <v>0</v>
      </c>
      <c r="F14" s="39">
        <f t="shared" si="2"/>
        <v>0.21818181818181823</v>
      </c>
      <c r="G14" s="40">
        <f>COUNTIF(Vertices[In-Degree],"&gt;= "&amp;F14)-COUNTIF(Vertices[In-Degree],"&gt;="&amp;F15)</f>
        <v>0</v>
      </c>
      <c r="H14" s="39">
        <f t="shared" si="3"/>
        <v>0.43636363636363645</v>
      </c>
      <c r="I14" s="40">
        <f>COUNTIF(Vertices[Out-Degree],"&gt;= "&amp;H14)-COUNTIF(Vertices[Out-Degree],"&gt;="&amp;H15)</f>
        <v>0</v>
      </c>
      <c r="J14" s="39">
        <f t="shared" si="4"/>
        <v>0.43636363636363645</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0.036363709090909094</v>
      </c>
      <c r="O14" s="40">
        <f>COUNTIF(Vertices[Eigenvector Centrality],"&gt;= "&amp;N14)-COUNTIF(Vertices[Eigenvector Centrality],"&gt;="&amp;N15)</f>
        <v>0</v>
      </c>
      <c r="P14" s="39">
        <f t="shared" si="7"/>
        <v>0.9206129272727275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0.23636363636363641</v>
      </c>
      <c r="G15" s="42">
        <f>COUNTIF(Vertices[In-Degree],"&gt;= "&amp;F15)-COUNTIF(Vertices[In-Degree],"&gt;="&amp;F16)</f>
        <v>0</v>
      </c>
      <c r="H15" s="41">
        <f t="shared" si="3"/>
        <v>0.47272727272727283</v>
      </c>
      <c r="I15" s="42">
        <f>COUNTIF(Vertices[Out-Degree],"&gt;= "&amp;H15)-COUNTIF(Vertices[Out-Degree],"&gt;="&amp;H16)</f>
        <v>0</v>
      </c>
      <c r="J15" s="41">
        <f t="shared" si="4"/>
        <v>0.47272727272727283</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0.03939401818181819</v>
      </c>
      <c r="O15" s="42">
        <f>COUNTIF(Vertices[Eigenvector Centrality],"&gt;= "&amp;N15)-COUNTIF(Vertices[Eigenvector Centrality],"&gt;="&amp;N16)</f>
        <v>0</v>
      </c>
      <c r="P15" s="41">
        <f t="shared" si="7"/>
        <v>0.9331432545454548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4</v>
      </c>
      <c r="D16" s="34">
        <f t="shared" si="1"/>
        <v>0</v>
      </c>
      <c r="E16" s="3">
        <f>COUNTIF(Vertices[Degree],"&gt;= "&amp;D16)-COUNTIF(Vertices[Degree],"&gt;="&amp;D17)</f>
        <v>0</v>
      </c>
      <c r="F16" s="39">
        <f t="shared" si="2"/>
        <v>0.2545454545454546</v>
      </c>
      <c r="G16" s="40">
        <f>COUNTIF(Vertices[In-Degree],"&gt;= "&amp;F16)-COUNTIF(Vertices[In-Degree],"&gt;="&amp;F17)</f>
        <v>0</v>
      </c>
      <c r="H16" s="39">
        <f t="shared" si="3"/>
        <v>0.5090909090909091</v>
      </c>
      <c r="I16" s="40">
        <f>COUNTIF(Vertices[Out-Degree],"&gt;= "&amp;H16)-COUNTIF(Vertices[Out-Degree],"&gt;="&amp;H17)</f>
        <v>0</v>
      </c>
      <c r="J16" s="39">
        <f t="shared" si="4"/>
        <v>0.5090909090909091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0.04242432727272728</v>
      </c>
      <c r="O16" s="40">
        <f>COUNTIF(Vertices[Eigenvector Centrality],"&gt;= "&amp;N16)-COUNTIF(Vertices[Eigenvector Centrality],"&gt;="&amp;N17)</f>
        <v>0</v>
      </c>
      <c r="P16" s="39">
        <f t="shared" si="7"/>
        <v>0.9456735818181821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0.27272727272727276</v>
      </c>
      <c r="G17" s="42">
        <f>COUNTIF(Vertices[In-Degree],"&gt;= "&amp;F17)-COUNTIF(Vertices[In-Degree],"&gt;="&amp;F18)</f>
        <v>0</v>
      </c>
      <c r="H17" s="41">
        <f t="shared" si="3"/>
        <v>0.5454545454545455</v>
      </c>
      <c r="I17" s="42">
        <f>COUNTIF(Vertices[Out-Degree],"&gt;= "&amp;H17)-COUNTIF(Vertices[Out-Degree],"&gt;="&amp;H18)</f>
        <v>0</v>
      </c>
      <c r="J17" s="41">
        <f t="shared" si="4"/>
        <v>0.5454545454545455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0.04545463636363638</v>
      </c>
      <c r="O17" s="42">
        <f>COUNTIF(Vertices[Eigenvector Centrality],"&gt;= "&amp;N17)-COUNTIF(Vertices[Eigenvector Centrality],"&gt;="&amp;N18)</f>
        <v>0</v>
      </c>
      <c r="P17" s="41">
        <f t="shared" si="7"/>
        <v>0.9582039090909094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0.29090909090909095</v>
      </c>
      <c r="G18" s="40">
        <f>COUNTIF(Vertices[In-Degree],"&gt;= "&amp;F18)-COUNTIF(Vertices[In-Degree],"&gt;="&amp;F19)</f>
        <v>0</v>
      </c>
      <c r="H18" s="39">
        <f t="shared" si="3"/>
        <v>0.5818181818181819</v>
      </c>
      <c r="I18" s="40">
        <f>COUNTIF(Vertices[Out-Degree],"&gt;= "&amp;H18)-COUNTIF(Vertices[Out-Degree],"&gt;="&amp;H19)</f>
        <v>0</v>
      </c>
      <c r="J18" s="39">
        <f t="shared" si="4"/>
        <v>0.5818181818181819</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0.04848494545454547</v>
      </c>
      <c r="O18" s="40">
        <f>COUNTIF(Vertices[Eigenvector Centrality],"&gt;= "&amp;N18)-COUNTIF(Vertices[Eigenvector Centrality],"&gt;="&amp;N19)</f>
        <v>0</v>
      </c>
      <c r="P18" s="39">
        <f t="shared" si="7"/>
        <v>0.9707342363636366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0.30909090909090914</v>
      </c>
      <c r="G19" s="42">
        <f>COUNTIF(Vertices[In-Degree],"&gt;= "&amp;F19)-COUNTIF(Vertices[In-Degree],"&gt;="&amp;F20)</f>
        <v>0</v>
      </c>
      <c r="H19" s="41">
        <f t="shared" si="3"/>
        <v>0.6181818181818183</v>
      </c>
      <c r="I19" s="42">
        <f>COUNTIF(Vertices[Out-Degree],"&gt;= "&amp;H19)-COUNTIF(Vertices[Out-Degree],"&gt;="&amp;H20)</f>
        <v>0</v>
      </c>
      <c r="J19" s="41">
        <f t="shared" si="4"/>
        <v>0.6181818181818183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0.05151525454545457</v>
      </c>
      <c r="O19" s="42">
        <f>COUNTIF(Vertices[Eigenvector Centrality],"&gt;= "&amp;N19)-COUNTIF(Vertices[Eigenvector Centrality],"&gt;="&amp;N20)</f>
        <v>0</v>
      </c>
      <c r="P19" s="41">
        <f t="shared" si="7"/>
        <v>0.9832645636363639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0.3272727272727273</v>
      </c>
      <c r="G20" s="40">
        <f>COUNTIF(Vertices[In-Degree],"&gt;= "&amp;F20)-COUNTIF(Vertices[In-Degree],"&gt;="&amp;F21)</f>
        <v>0</v>
      </c>
      <c r="H20" s="39">
        <f t="shared" si="3"/>
        <v>0.6545454545454547</v>
      </c>
      <c r="I20" s="40">
        <f>COUNTIF(Vertices[Out-Degree],"&gt;= "&amp;H20)-COUNTIF(Vertices[Out-Degree],"&gt;="&amp;H21)</f>
        <v>0</v>
      </c>
      <c r="J20" s="39">
        <f t="shared" si="4"/>
        <v>0.6545454545454547</v>
      </c>
      <c r="K20" s="40">
        <f>COUNTIF(Vertices[Betweenness Centrality],"&gt;= "&amp;J20)-COUNTIF(Vertices[Betweenness Centrality],"&gt;="&amp;J21)</f>
        <v>0</v>
      </c>
      <c r="L20" s="39">
        <f t="shared" si="5"/>
        <v>0.3272727272727273</v>
      </c>
      <c r="M20" s="40">
        <f>COUNTIF(Vertices[Closeness Centrality],"&gt;= "&amp;L20)-COUNTIF(Vertices[Closeness Centrality],"&gt;="&amp;L21)</f>
        <v>4</v>
      </c>
      <c r="N20" s="39">
        <f t="shared" si="6"/>
        <v>0.05454556363636366</v>
      </c>
      <c r="O20" s="40">
        <f>COUNTIF(Vertices[Eigenvector Centrality],"&gt;= "&amp;N20)-COUNTIF(Vertices[Eigenvector Centrality],"&gt;="&amp;N21)</f>
        <v>0</v>
      </c>
      <c r="P20" s="39">
        <f t="shared" si="7"/>
        <v>0.9957948909090912</v>
      </c>
      <c r="Q20" s="40">
        <f>COUNTIF(Vertices[PageRank],"&gt;= "&amp;P20)-COUNTIF(Vertices[PageRank],"&gt;="&amp;P21)</f>
        <v>12</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10</v>
      </c>
      <c r="D21" s="34">
        <f t="shared" si="1"/>
        <v>0</v>
      </c>
      <c r="E21" s="3">
        <f>COUNTIF(Vertices[Degree],"&gt;= "&amp;D21)-COUNTIF(Vertices[Degree],"&gt;="&amp;D22)</f>
        <v>0</v>
      </c>
      <c r="F21" s="41">
        <f t="shared" si="2"/>
        <v>0.3454545454545455</v>
      </c>
      <c r="G21" s="42">
        <f>COUNTIF(Vertices[In-Degree],"&gt;= "&amp;F21)-COUNTIF(Vertices[In-Degree],"&gt;="&amp;F22)</f>
        <v>0</v>
      </c>
      <c r="H21" s="41">
        <f t="shared" si="3"/>
        <v>0.690909090909091</v>
      </c>
      <c r="I21" s="42">
        <f>COUNTIF(Vertices[Out-Degree],"&gt;= "&amp;H21)-COUNTIF(Vertices[Out-Degree],"&gt;="&amp;H22)</f>
        <v>0</v>
      </c>
      <c r="J21" s="41">
        <f t="shared" si="4"/>
        <v>0.690909090909091</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0.057575872727272756</v>
      </c>
      <c r="O21" s="42">
        <f>COUNTIF(Vertices[Eigenvector Centrality],"&gt;= "&amp;N21)-COUNTIF(Vertices[Eigenvector Centrality],"&gt;="&amp;N22)</f>
        <v>0</v>
      </c>
      <c r="P21" s="41">
        <f t="shared" si="7"/>
        <v>1.0083252181818185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4</v>
      </c>
      <c r="D22" s="34">
        <f t="shared" si="1"/>
        <v>0</v>
      </c>
      <c r="E22" s="3">
        <f>COUNTIF(Vertices[Degree],"&gt;= "&amp;D22)-COUNTIF(Vertices[Degree],"&gt;="&amp;D23)</f>
        <v>0</v>
      </c>
      <c r="F22" s="39">
        <f t="shared" si="2"/>
        <v>0.3636363636363637</v>
      </c>
      <c r="G22" s="40">
        <f>COUNTIF(Vertices[In-Degree],"&gt;= "&amp;F22)-COUNTIF(Vertices[In-Degree],"&gt;="&amp;F23)</f>
        <v>0</v>
      </c>
      <c r="H22" s="39">
        <f t="shared" si="3"/>
        <v>0.7272727272727274</v>
      </c>
      <c r="I22" s="40">
        <f>COUNTIF(Vertices[Out-Degree],"&gt;= "&amp;H22)-COUNTIF(Vertices[Out-Degree],"&gt;="&amp;H23)</f>
        <v>0</v>
      </c>
      <c r="J22" s="39">
        <f t="shared" si="4"/>
        <v>0.7272727272727274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0.06060618181818185</v>
      </c>
      <c r="O22" s="40">
        <f>COUNTIF(Vertices[Eigenvector Centrality],"&gt;= "&amp;N22)-COUNTIF(Vertices[Eigenvector Centrality],"&gt;="&amp;N23)</f>
        <v>0</v>
      </c>
      <c r="P22" s="39">
        <f t="shared" si="7"/>
        <v>1.0208555454545458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0.3818181818181819</v>
      </c>
      <c r="G23" s="42">
        <f>COUNTIF(Vertices[In-Degree],"&gt;= "&amp;F23)-COUNTIF(Vertices[In-Degree],"&gt;="&amp;F24)</f>
        <v>0</v>
      </c>
      <c r="H23" s="41">
        <f t="shared" si="3"/>
        <v>0.7636363636363638</v>
      </c>
      <c r="I23" s="42">
        <f>COUNTIF(Vertices[Out-Degree],"&gt;= "&amp;H23)-COUNTIF(Vertices[Out-Degree],"&gt;="&amp;H24)</f>
        <v>0</v>
      </c>
      <c r="J23" s="41">
        <f t="shared" si="4"/>
        <v>0.7636363636363638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0.06363649090909095</v>
      </c>
      <c r="O23" s="42">
        <f>COUNTIF(Vertices[Eigenvector Centrality],"&gt;= "&amp;N23)-COUNTIF(Vertices[Eigenvector Centrality],"&gt;="&amp;N24)</f>
        <v>0</v>
      </c>
      <c r="P23" s="41">
        <f t="shared" si="7"/>
        <v>1.0333858727272731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2</v>
      </c>
      <c r="D24" s="34">
        <f t="shared" si="1"/>
        <v>0</v>
      </c>
      <c r="E24" s="3">
        <f>COUNTIF(Vertices[Degree],"&gt;= "&amp;D24)-COUNTIF(Vertices[Degree],"&gt;="&amp;D25)</f>
        <v>0</v>
      </c>
      <c r="F24" s="39">
        <f t="shared" si="2"/>
        <v>0.4000000000000001</v>
      </c>
      <c r="G24" s="40">
        <f>COUNTIF(Vertices[In-Degree],"&gt;= "&amp;F24)-COUNTIF(Vertices[In-Degree],"&gt;="&amp;F25)</f>
        <v>0</v>
      </c>
      <c r="H24" s="39">
        <f t="shared" si="3"/>
        <v>0.8000000000000002</v>
      </c>
      <c r="I24" s="40">
        <f>COUNTIF(Vertices[Out-Degree],"&gt;= "&amp;H24)-COUNTIF(Vertices[Out-Degree],"&gt;="&amp;H25)</f>
        <v>0</v>
      </c>
      <c r="J24" s="39">
        <f t="shared" si="4"/>
        <v>0.8000000000000002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0.06666680000000004</v>
      </c>
      <c r="O24" s="40">
        <f>COUNTIF(Vertices[Eigenvector Centrality],"&gt;= "&amp;N24)-COUNTIF(Vertices[Eigenvector Centrality],"&gt;="&amp;N25)</f>
        <v>0</v>
      </c>
      <c r="P24" s="39">
        <f t="shared" si="7"/>
        <v>1.0459162000000004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0.41818181818181827</v>
      </c>
      <c r="G25" s="42">
        <f>COUNTIF(Vertices[In-Degree],"&gt;= "&amp;F25)-COUNTIF(Vertices[In-Degree],"&gt;="&amp;F26)</f>
        <v>0</v>
      </c>
      <c r="H25" s="41">
        <f t="shared" si="3"/>
        <v>0.8363636363636365</v>
      </c>
      <c r="I25" s="42">
        <f>COUNTIF(Vertices[Out-Degree],"&gt;= "&amp;H25)-COUNTIF(Vertices[Out-Degree],"&gt;="&amp;H26)</f>
        <v>0</v>
      </c>
      <c r="J25" s="41">
        <f t="shared" si="4"/>
        <v>0.8363636363636365</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0.06969710909090913</v>
      </c>
      <c r="O25" s="42">
        <f>COUNTIF(Vertices[Eigenvector Centrality],"&gt;= "&amp;N25)-COUNTIF(Vertices[Eigenvector Centrality],"&gt;="&amp;N26)</f>
        <v>0</v>
      </c>
      <c r="P25" s="41">
        <f t="shared" si="7"/>
        <v>1.0584465272727277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0.43636363636363645</v>
      </c>
      <c r="G26" s="40">
        <f>COUNTIF(Vertices[In-Degree],"&gt;= "&amp;F26)-COUNTIF(Vertices[In-Degree],"&gt;="&amp;F28)</f>
        <v>0</v>
      </c>
      <c r="H26" s="39">
        <f t="shared" si="3"/>
        <v>0.8727272727272729</v>
      </c>
      <c r="I26" s="40">
        <f>COUNTIF(Vertices[Out-Degree],"&gt;= "&amp;H26)-COUNTIF(Vertices[Out-Degree],"&gt;="&amp;H28)</f>
        <v>0</v>
      </c>
      <c r="J26" s="39">
        <f t="shared" si="4"/>
        <v>0.8727272727272729</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0.07272741818181823</v>
      </c>
      <c r="O26" s="40">
        <f>COUNTIF(Vertices[Eigenvector Centrality],"&gt;= "&amp;N26)-COUNTIF(Vertices[Eigenvector Centrality],"&gt;="&amp;N28)</f>
        <v>0</v>
      </c>
      <c r="P26" s="39">
        <f t="shared" si="7"/>
        <v>1.070976854545455</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0.631579</v>
      </c>
      <c r="D27" s="34"/>
      <c r="E27" s="3">
        <f>COUNTIF(Vertices[Degree],"&gt;= "&amp;D27)-COUNTIF(Vertices[Degree],"&gt;="&amp;D28)</f>
        <v>0</v>
      </c>
      <c r="F27" s="78"/>
      <c r="G27" s="79">
        <f>COUNTIF(Vertices[In-Degree],"&gt;= "&amp;F27)-COUNTIF(Vertices[In-Degree],"&gt;="&amp;F28)</f>
        <v>-12</v>
      </c>
      <c r="H27" s="78"/>
      <c r="I27" s="79">
        <f>COUNTIF(Vertices[Out-Degree],"&gt;= "&amp;H27)-COUNTIF(Vertices[Out-Degree],"&gt;="&amp;H28)</f>
        <v>-10</v>
      </c>
      <c r="J27" s="78"/>
      <c r="K27" s="79">
        <f>COUNTIF(Vertices[Betweenness Centrality],"&gt;= "&amp;J27)-COUNTIF(Vertices[Betweenness Centrality],"&gt;="&amp;J28)</f>
        <v>-2</v>
      </c>
      <c r="L27" s="78"/>
      <c r="M27" s="79">
        <f>COUNTIF(Vertices[Closeness Centrality],"&gt;= "&amp;L27)-COUNTIF(Vertices[Closeness Centrality],"&gt;="&amp;L28)</f>
        <v>-10</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-18</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0.45454545454545464</v>
      </c>
      <c r="G28" s="42">
        <f>COUNTIF(Vertices[In-Degree],"&gt;= "&amp;F28)-COUNTIF(Vertices[In-Degree],"&gt;="&amp;F40)</f>
        <v>0</v>
      </c>
      <c r="H28" s="41">
        <f>H26+($H$57-$H$2)/BinDivisor</f>
        <v>0.9090909090909093</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0.07575772727272732</v>
      </c>
      <c r="O28" s="42">
        <f>COUNTIF(Vertices[Eigenvector Centrality],"&gt;= "&amp;N28)-COUNTIF(Vertices[Eigenvector Centrality],"&gt;="&amp;N40)</f>
        <v>0</v>
      </c>
      <c r="P28" s="41">
        <f>P26+($P$57-$P$2)/BinDivisor</f>
        <v>1.0835071818181823</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0.026143790849673203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669</v>
      </c>
      <c r="B30" s="36">
        <v>0.722222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670</v>
      </c>
      <c r="B32" s="36" t="s">
        <v>671</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-12</v>
      </c>
      <c r="H38" s="78"/>
      <c r="I38" s="79">
        <f>COUNTIF(Vertices[Out-Degree],"&gt;= "&amp;H38)-COUNTIF(Vertices[Out-Degree],"&gt;="&amp;H40)</f>
        <v>-10</v>
      </c>
      <c r="J38" s="78"/>
      <c r="K38" s="79">
        <f>COUNTIF(Vertices[Betweenness Centrality],"&gt;= "&amp;J38)-COUNTIF(Vertices[Betweenness Centrality],"&gt;="&amp;J40)</f>
        <v>-2</v>
      </c>
      <c r="L38" s="78"/>
      <c r="M38" s="79">
        <f>COUNTIF(Vertices[Closeness Centrality],"&gt;= "&amp;L38)-COUNTIF(Vertices[Closeness Centrality],"&gt;="&amp;L40)</f>
        <v>-10</v>
      </c>
      <c r="N38" s="78"/>
      <c r="O38" s="79">
        <f>COUNTIF(Vertices[Eigenvector Centrality],"&gt;= "&amp;N38)-COUNTIF(Vertices[Eigenvector Centrality],"&gt;="&amp;N40)</f>
        <v>-6</v>
      </c>
      <c r="P38" s="78"/>
      <c r="Q38" s="79">
        <f>COUNTIF(Vertices[Eigenvector Centrality],"&gt;= "&amp;P38)-COUNTIF(Vertices[Eigenvector Centrality],"&gt;="&amp;P40)</f>
        <v>0</v>
      </c>
      <c r="R38" s="78"/>
      <c r="S38" s="80">
        <f>COUNTIF(Vertices[Clustering Coefficient],"&gt;= "&amp;R38)-COUNTIF(Vertices[Clustering Coefficient],"&gt;="&amp;R40)</f>
        <v>-18</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-12</v>
      </c>
      <c r="H39" s="78"/>
      <c r="I39" s="79">
        <f>COUNTIF(Vertices[Out-Degree],"&gt;= "&amp;H39)-COUNTIF(Vertices[Out-Degree],"&gt;="&amp;H40)</f>
        <v>-10</v>
      </c>
      <c r="J39" s="78"/>
      <c r="K39" s="79">
        <f>COUNTIF(Vertices[Betweenness Centrality],"&gt;= "&amp;J39)-COUNTIF(Vertices[Betweenness Centrality],"&gt;="&amp;J40)</f>
        <v>-2</v>
      </c>
      <c r="L39" s="78"/>
      <c r="M39" s="79">
        <f>COUNTIF(Vertices[Closeness Centrality],"&gt;= "&amp;L39)-COUNTIF(Vertices[Closeness Centrality],"&gt;="&amp;L40)</f>
        <v>-10</v>
      </c>
      <c r="N39" s="78"/>
      <c r="O39" s="79">
        <f>COUNTIF(Vertices[Eigenvector Centrality],"&gt;= "&amp;N39)-COUNTIF(Vertices[Eigenvector Centrality],"&gt;="&amp;N40)</f>
        <v>-6</v>
      </c>
      <c r="P39" s="78"/>
      <c r="Q39" s="79">
        <f>COUNTIF(Vertices[Eigenvector Centrality],"&gt;= "&amp;P39)-COUNTIF(Vertices[Eigenvector Centrality],"&gt;="&amp;P40)</f>
        <v>0</v>
      </c>
      <c r="R39" s="78"/>
      <c r="S39" s="80">
        <f>COUNTIF(Vertices[Clustering Coefficient],"&gt;= "&amp;R39)-COUNTIF(Vertices[Clustering Coefficient],"&gt;="&amp;R40)</f>
        <v>-18</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0.47272727272727283</v>
      </c>
      <c r="G40" s="40">
        <f>COUNTIF(Vertices[In-Degree],"&gt;= "&amp;F40)-COUNTIF(Vertices[In-Degree],"&gt;="&amp;F41)</f>
        <v>0</v>
      </c>
      <c r="H40" s="39">
        <f>H28+($H$57-$H$2)/BinDivisor</f>
        <v>0.9454545454545457</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0.07878803636363642</v>
      </c>
      <c r="O40" s="40">
        <f>COUNTIF(Vertices[Eigenvector Centrality],"&gt;= "&amp;N40)-COUNTIF(Vertices[Eigenvector Centrality],"&gt;="&amp;N41)</f>
        <v>0</v>
      </c>
      <c r="P40" s="39">
        <f>P28+($P$57-$P$2)/BinDivisor</f>
        <v>1.0960375090909096</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0.490909090909091</v>
      </c>
      <c r="G41" s="42">
        <f>COUNTIF(Vertices[In-Degree],"&gt;= "&amp;F41)-COUNTIF(Vertices[In-Degree],"&gt;="&amp;F42)</f>
        <v>0</v>
      </c>
      <c r="H41" s="41">
        <f aca="true" t="shared" si="12" ref="H41:H56">H40+($H$57-$H$2)/BinDivisor</f>
        <v>0.981818181818182</v>
      </c>
      <c r="I41" s="42">
        <f>COUNTIF(Vertices[Out-Degree],"&gt;= "&amp;H41)-COUNTIF(Vertices[Out-Degree],"&gt;="&amp;H42)</f>
        <v>8</v>
      </c>
      <c r="J41" s="41">
        <f aca="true" t="shared" si="13" ref="J41:J56">J40+($J$57-$J$2)/BinDivisor</f>
        <v>0.981818181818182</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2</v>
      </c>
      <c r="N41" s="41">
        <f aca="true" t="shared" si="15" ref="N41:N56">N40+($N$57-$N$2)/BinDivisor</f>
        <v>0.08181834545454551</v>
      </c>
      <c r="O41" s="42">
        <f>COUNTIF(Vertices[Eigenvector Centrality],"&gt;= "&amp;N41)-COUNTIF(Vertices[Eigenvector Centrality],"&gt;="&amp;N42)</f>
        <v>0</v>
      </c>
      <c r="P41" s="41">
        <f aca="true" t="shared" si="16" ref="P41:P56">P40+($P$57-$P$2)/BinDivisor</f>
        <v>1.1085678363636369</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0.5090909090909091</v>
      </c>
      <c r="G42" s="40">
        <f>COUNTIF(Vertices[In-Degree],"&gt;= "&amp;F42)-COUNTIF(Vertices[In-Degree],"&gt;="&amp;F43)</f>
        <v>0</v>
      </c>
      <c r="H42" s="39">
        <f t="shared" si="12"/>
        <v>1.0181818181818183</v>
      </c>
      <c r="I42" s="40">
        <f>COUNTIF(Vertices[Out-Degree],"&gt;= "&amp;H42)-COUNTIF(Vertices[Out-Degree],"&gt;="&amp;H43)</f>
        <v>0</v>
      </c>
      <c r="J42" s="39">
        <f t="shared" si="13"/>
        <v>1.0181818181818183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0.08484865454545461</v>
      </c>
      <c r="O42" s="40">
        <f>COUNTIF(Vertices[Eigenvector Centrality],"&gt;= "&amp;N42)-COUNTIF(Vertices[Eigenvector Centrality],"&gt;="&amp;N43)</f>
        <v>0</v>
      </c>
      <c r="P42" s="39">
        <f t="shared" si="16"/>
        <v>1.1210981636363642</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0.5272727272727273</v>
      </c>
      <c r="G43" s="42">
        <f>COUNTIF(Vertices[In-Degree],"&gt;= "&amp;F43)-COUNTIF(Vertices[In-Degree],"&gt;="&amp;F44)</f>
        <v>0</v>
      </c>
      <c r="H43" s="41">
        <f t="shared" si="12"/>
        <v>1.0545454545454547</v>
      </c>
      <c r="I43" s="42">
        <f>COUNTIF(Vertices[Out-Degree],"&gt;= "&amp;H43)-COUNTIF(Vertices[Out-Degree],"&gt;="&amp;H44)</f>
        <v>0</v>
      </c>
      <c r="J43" s="41">
        <f t="shared" si="13"/>
        <v>1.0545454545454547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0.0878789636363637</v>
      </c>
      <c r="O43" s="42">
        <f>COUNTIF(Vertices[Eigenvector Centrality],"&gt;= "&amp;N43)-COUNTIF(Vertices[Eigenvector Centrality],"&gt;="&amp;N44)</f>
        <v>0</v>
      </c>
      <c r="P43" s="41">
        <f t="shared" si="16"/>
        <v>1.1336284909090915</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0.5454545454545455</v>
      </c>
      <c r="G44" s="40">
        <f>COUNTIF(Vertices[In-Degree],"&gt;= "&amp;F44)-COUNTIF(Vertices[In-Degree],"&gt;="&amp;F45)</f>
        <v>0</v>
      </c>
      <c r="H44" s="39">
        <f t="shared" si="12"/>
        <v>1.090909090909091</v>
      </c>
      <c r="I44" s="40">
        <f>COUNTIF(Vertices[Out-Degree],"&gt;= "&amp;H44)-COUNTIF(Vertices[Out-Degree],"&gt;="&amp;H45)</f>
        <v>0</v>
      </c>
      <c r="J44" s="39">
        <f t="shared" si="13"/>
        <v>1.090909090909091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0.0909092727272728</v>
      </c>
      <c r="O44" s="40">
        <f>COUNTIF(Vertices[Eigenvector Centrality],"&gt;= "&amp;N44)-COUNTIF(Vertices[Eigenvector Centrality],"&gt;="&amp;N45)</f>
        <v>0</v>
      </c>
      <c r="P44" s="39">
        <f t="shared" si="16"/>
        <v>1.1461588181818188</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0.5636363636363637</v>
      </c>
      <c r="G45" s="42">
        <f>COUNTIF(Vertices[In-Degree],"&gt;= "&amp;F45)-COUNTIF(Vertices[In-Degree],"&gt;="&amp;F46)</f>
        <v>0</v>
      </c>
      <c r="H45" s="41">
        <f t="shared" si="12"/>
        <v>1.1272727272727274</v>
      </c>
      <c r="I45" s="42">
        <f>COUNTIF(Vertices[Out-Degree],"&gt;= "&amp;H45)-COUNTIF(Vertices[Out-Degree],"&gt;="&amp;H46)</f>
        <v>0</v>
      </c>
      <c r="J45" s="41">
        <f t="shared" si="13"/>
        <v>1.1272727272727274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0.09393958181818189</v>
      </c>
      <c r="O45" s="42">
        <f>COUNTIF(Vertices[Eigenvector Centrality],"&gt;= "&amp;N45)-COUNTIF(Vertices[Eigenvector Centrality],"&gt;="&amp;N46)</f>
        <v>0</v>
      </c>
      <c r="P45" s="41">
        <f t="shared" si="16"/>
        <v>1.158689145454546</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0.5818181818181819</v>
      </c>
      <c r="G46" s="40">
        <f>COUNTIF(Vertices[In-Degree],"&gt;= "&amp;F46)-COUNTIF(Vertices[In-Degree],"&gt;="&amp;F47)</f>
        <v>0</v>
      </c>
      <c r="H46" s="39">
        <f t="shared" si="12"/>
        <v>1.1636363636363638</v>
      </c>
      <c r="I46" s="40">
        <f>COUNTIF(Vertices[Out-Degree],"&gt;= "&amp;H46)-COUNTIF(Vertices[Out-Degree],"&gt;="&amp;H47)</f>
        <v>0</v>
      </c>
      <c r="J46" s="39">
        <f t="shared" si="13"/>
        <v>1.1636363636363638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0.09696989090909099</v>
      </c>
      <c r="O46" s="40">
        <f>COUNTIF(Vertices[Eigenvector Centrality],"&gt;= "&amp;N46)-COUNTIF(Vertices[Eigenvector Centrality],"&gt;="&amp;N47)</f>
        <v>0</v>
      </c>
      <c r="P46" s="39">
        <f t="shared" si="16"/>
        <v>1.1712194727272733</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0.6000000000000001</v>
      </c>
      <c r="G47" s="42">
        <f>COUNTIF(Vertices[In-Degree],"&gt;= "&amp;F47)-COUNTIF(Vertices[In-Degree],"&gt;="&amp;F48)</f>
        <v>0</v>
      </c>
      <c r="H47" s="41">
        <f t="shared" si="12"/>
        <v>1.2000000000000002</v>
      </c>
      <c r="I47" s="42">
        <f>COUNTIF(Vertices[Out-Degree],"&gt;= "&amp;H47)-COUNTIF(Vertices[Out-Degree],"&gt;="&amp;H48)</f>
        <v>0</v>
      </c>
      <c r="J47" s="41">
        <f t="shared" si="13"/>
        <v>1.2000000000000002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0.10000020000000008</v>
      </c>
      <c r="O47" s="42">
        <f>COUNTIF(Vertices[Eigenvector Centrality],"&gt;= "&amp;N47)-COUNTIF(Vertices[Eigenvector Centrality],"&gt;="&amp;N48)</f>
        <v>0</v>
      </c>
      <c r="P47" s="41">
        <f t="shared" si="16"/>
        <v>1.1837498000000006</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0.6181818181818183</v>
      </c>
      <c r="G48" s="40">
        <f>COUNTIF(Vertices[In-Degree],"&gt;= "&amp;F48)-COUNTIF(Vertices[In-Degree],"&gt;="&amp;F49)</f>
        <v>0</v>
      </c>
      <c r="H48" s="39">
        <f t="shared" si="12"/>
        <v>1.2363636363636366</v>
      </c>
      <c r="I48" s="40">
        <f>COUNTIF(Vertices[Out-Degree],"&gt;= "&amp;H48)-COUNTIF(Vertices[Out-Degree],"&gt;="&amp;H49)</f>
        <v>0</v>
      </c>
      <c r="J48" s="39">
        <f t="shared" si="13"/>
        <v>1.2363636363636366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0.10303050909090918</v>
      </c>
      <c r="O48" s="40">
        <f>COUNTIF(Vertices[Eigenvector Centrality],"&gt;= "&amp;N48)-COUNTIF(Vertices[Eigenvector Centrality],"&gt;="&amp;N49)</f>
        <v>0</v>
      </c>
      <c r="P48" s="39">
        <f t="shared" si="16"/>
        <v>1.196280127272728</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0.6363636363636365</v>
      </c>
      <c r="G49" s="42">
        <f>COUNTIF(Vertices[In-Degree],"&gt;= "&amp;F49)-COUNTIF(Vertices[In-Degree],"&gt;="&amp;F50)</f>
        <v>0</v>
      </c>
      <c r="H49" s="41">
        <f t="shared" si="12"/>
        <v>1.272727272727273</v>
      </c>
      <c r="I49" s="42">
        <f>COUNTIF(Vertices[Out-Degree],"&gt;= "&amp;H49)-COUNTIF(Vertices[Out-Degree],"&gt;="&amp;H50)</f>
        <v>0</v>
      </c>
      <c r="J49" s="41">
        <f t="shared" si="13"/>
        <v>1.272727272727273</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0.10606081818181827</v>
      </c>
      <c r="O49" s="42">
        <f>COUNTIF(Vertices[Eigenvector Centrality],"&gt;= "&amp;N49)-COUNTIF(Vertices[Eigenvector Centrality],"&gt;="&amp;N50)</f>
        <v>0</v>
      </c>
      <c r="P49" s="41">
        <f t="shared" si="16"/>
        <v>1.2088104545454552</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0.6545454545454547</v>
      </c>
      <c r="G50" s="40">
        <f>COUNTIF(Vertices[In-Degree],"&gt;= "&amp;F50)-COUNTIF(Vertices[In-Degree],"&gt;="&amp;F51)</f>
        <v>0</v>
      </c>
      <c r="H50" s="39">
        <f t="shared" si="12"/>
        <v>1.3090909090909093</v>
      </c>
      <c r="I50" s="40">
        <f>COUNTIF(Vertices[Out-Degree],"&gt;= "&amp;H50)-COUNTIF(Vertices[Out-Degree],"&gt;="&amp;H51)</f>
        <v>0</v>
      </c>
      <c r="J50" s="39">
        <f t="shared" si="13"/>
        <v>1.3090909090909093</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0.10909112727272736</v>
      </c>
      <c r="O50" s="40">
        <f>COUNTIF(Vertices[Eigenvector Centrality],"&gt;= "&amp;N50)-COUNTIF(Vertices[Eigenvector Centrality],"&gt;="&amp;N51)</f>
        <v>0</v>
      </c>
      <c r="P50" s="39">
        <f t="shared" si="16"/>
        <v>1.2213407818181825</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0.6727272727272728</v>
      </c>
      <c r="G51" s="42">
        <f>COUNTIF(Vertices[In-Degree],"&gt;= "&amp;F51)-COUNTIF(Vertices[In-Degree],"&gt;="&amp;F52)</f>
        <v>0</v>
      </c>
      <c r="H51" s="41">
        <f t="shared" si="12"/>
        <v>1.3454545454545457</v>
      </c>
      <c r="I51" s="42">
        <f>COUNTIF(Vertices[Out-Degree],"&gt;= "&amp;H51)-COUNTIF(Vertices[Out-Degree],"&gt;="&amp;H52)</f>
        <v>0</v>
      </c>
      <c r="J51" s="41">
        <f t="shared" si="13"/>
        <v>1.3454545454545457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0.11212143636363646</v>
      </c>
      <c r="O51" s="42">
        <f>COUNTIF(Vertices[Eigenvector Centrality],"&gt;= "&amp;N51)-COUNTIF(Vertices[Eigenvector Centrality],"&gt;="&amp;N52)</f>
        <v>0</v>
      </c>
      <c r="P51" s="41">
        <f t="shared" si="16"/>
        <v>1.2338711090909098</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0.690909090909091</v>
      </c>
      <c r="G52" s="40">
        <f>COUNTIF(Vertices[In-Degree],"&gt;= "&amp;F52)-COUNTIF(Vertices[In-Degree],"&gt;="&amp;F53)</f>
        <v>0</v>
      </c>
      <c r="H52" s="39">
        <f t="shared" si="12"/>
        <v>1.381818181818182</v>
      </c>
      <c r="I52" s="40">
        <f>COUNTIF(Vertices[Out-Degree],"&gt;= "&amp;H52)-COUNTIF(Vertices[Out-Degree],"&gt;="&amp;H53)</f>
        <v>0</v>
      </c>
      <c r="J52" s="39">
        <f t="shared" si="13"/>
        <v>1.381818181818182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0.11515174545454555</v>
      </c>
      <c r="O52" s="40">
        <f>COUNTIF(Vertices[Eigenvector Centrality],"&gt;= "&amp;N52)-COUNTIF(Vertices[Eigenvector Centrality],"&gt;="&amp;N53)</f>
        <v>0</v>
      </c>
      <c r="P52" s="39">
        <f t="shared" si="16"/>
        <v>1.246401436363637</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0.7090909090909092</v>
      </c>
      <c r="G53" s="42">
        <f>COUNTIF(Vertices[In-Degree],"&gt;= "&amp;F53)-COUNTIF(Vertices[In-Degree],"&gt;="&amp;F54)</f>
        <v>0</v>
      </c>
      <c r="H53" s="41">
        <f t="shared" si="12"/>
        <v>1.4181818181818184</v>
      </c>
      <c r="I53" s="42">
        <f>COUNTIF(Vertices[Out-Degree],"&gt;= "&amp;H53)-COUNTIF(Vertices[Out-Degree],"&gt;="&amp;H54)</f>
        <v>0</v>
      </c>
      <c r="J53" s="41">
        <f t="shared" si="13"/>
        <v>1.4181818181818184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0.11818205454545465</v>
      </c>
      <c r="O53" s="42">
        <f>COUNTIF(Vertices[Eigenvector Centrality],"&gt;= "&amp;N53)-COUNTIF(Vertices[Eigenvector Centrality],"&gt;="&amp;N54)</f>
        <v>0</v>
      </c>
      <c r="P53" s="41">
        <f t="shared" si="16"/>
        <v>1.2589317636363644</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0.7272727272727274</v>
      </c>
      <c r="G54" s="40">
        <f>COUNTIF(Vertices[In-Degree],"&gt;= "&amp;F54)-COUNTIF(Vertices[In-Degree],"&gt;="&amp;F55)</f>
        <v>0</v>
      </c>
      <c r="H54" s="39">
        <f t="shared" si="12"/>
        <v>1.4545454545454548</v>
      </c>
      <c r="I54" s="40">
        <f>COUNTIF(Vertices[Out-Degree],"&gt;= "&amp;H54)-COUNTIF(Vertices[Out-Degree],"&gt;="&amp;H55)</f>
        <v>0</v>
      </c>
      <c r="J54" s="39">
        <f t="shared" si="13"/>
        <v>1.4545454545454548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0.12121236363636374</v>
      </c>
      <c r="O54" s="40">
        <f>COUNTIF(Vertices[Eigenvector Centrality],"&gt;= "&amp;N54)-COUNTIF(Vertices[Eigenvector Centrality],"&gt;="&amp;N55)</f>
        <v>0</v>
      </c>
      <c r="P54" s="39">
        <f t="shared" si="16"/>
        <v>1.2714620909090917</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0.7454545454545456</v>
      </c>
      <c r="G55" s="42">
        <f>COUNTIF(Vertices[In-Degree],"&gt;= "&amp;F55)-COUNTIF(Vertices[In-Degree],"&gt;="&amp;F56)</f>
        <v>0</v>
      </c>
      <c r="H55" s="41">
        <f t="shared" si="12"/>
        <v>1.4909090909090912</v>
      </c>
      <c r="I55" s="42">
        <f>COUNTIF(Vertices[Out-Degree],"&gt;= "&amp;H55)-COUNTIF(Vertices[Out-Degree],"&gt;="&amp;H56)</f>
        <v>0</v>
      </c>
      <c r="J55" s="41">
        <f t="shared" si="13"/>
        <v>1.4909090909090912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0.12424267272727284</v>
      </c>
      <c r="O55" s="42">
        <f>COUNTIF(Vertices[Eigenvector Centrality],"&gt;= "&amp;N55)-COUNTIF(Vertices[Eigenvector Centrality],"&gt;="&amp;N56)</f>
        <v>0</v>
      </c>
      <c r="P55" s="41">
        <f t="shared" si="16"/>
        <v>1.283992418181819</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0.7636363636363638</v>
      </c>
      <c r="G56" s="40">
        <f>COUNTIF(Vertices[In-Degree],"&gt;= "&amp;F56)-COUNTIF(Vertices[In-Degree],"&gt;="&amp;F57)</f>
        <v>0</v>
      </c>
      <c r="H56" s="39">
        <f t="shared" si="12"/>
        <v>1.5272727272727276</v>
      </c>
      <c r="I56" s="40">
        <f>COUNTIF(Vertices[Out-Degree],"&gt;= "&amp;H56)-COUNTIF(Vertices[Out-Degree],"&gt;="&amp;H57)</f>
        <v>0</v>
      </c>
      <c r="J56" s="39">
        <f t="shared" si="13"/>
        <v>1.5272727272727276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0.12727298181818192</v>
      </c>
      <c r="O56" s="40">
        <f>COUNTIF(Vertices[Eigenvector Centrality],"&gt;= "&amp;N56)-COUNTIF(Vertices[Eigenvector Centrality],"&gt;="&amp;N57)</f>
        <v>0</v>
      </c>
      <c r="P56" s="39">
        <f t="shared" si="16"/>
        <v>1.2965227454545463</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v>
      </c>
      <c r="G57" s="44">
        <f>COUNTIF(Vertices[In-Degree],"&gt;= "&amp;F57)-COUNTIF(Vertices[In-Degree],"&gt;="&amp;F58)</f>
        <v>12</v>
      </c>
      <c r="H57" s="43">
        <f>MAX(Vertices[Out-Degree])</f>
        <v>2</v>
      </c>
      <c r="I57" s="44">
        <f>COUNTIF(Vertices[Out-Degree],"&gt;= "&amp;H57)-COUNTIF(Vertices[Out-Degree],"&gt;="&amp;H58)</f>
        <v>2</v>
      </c>
      <c r="J57" s="43">
        <f>MAX(Vertices[Betweenness Centrality])</f>
        <v>2</v>
      </c>
      <c r="K57" s="44">
        <f>COUNTIF(Vertices[Betweenness Centrality],"&gt;= "&amp;J57)-COUNTIF(Vertices[Betweenness Centrality],"&gt;="&amp;J58)</f>
        <v>2</v>
      </c>
      <c r="L57" s="43">
        <f>MAX(Vertices[Closeness Centrality])</f>
        <v>1</v>
      </c>
      <c r="M57" s="44">
        <f>COUNTIF(Vertices[Closeness Centrality],"&gt;= "&amp;L57)-COUNTIF(Vertices[Closeness Centrality],"&gt;="&amp;L58)</f>
        <v>8</v>
      </c>
      <c r="N57" s="43">
        <f>MAX(Vertices[Eigenvector Centrality])</f>
        <v>0.166667</v>
      </c>
      <c r="O57" s="44">
        <f>COUNTIF(Vertices[Eigenvector Centrality],"&gt;= "&amp;N57)-COUNTIF(Vertices[Eigenvector Centrality],"&gt;="&amp;N58)</f>
        <v>6</v>
      </c>
      <c r="P57" s="43">
        <f>MAX(Vertices[PageRank])</f>
        <v>1.459417</v>
      </c>
      <c r="Q57" s="44">
        <f>COUNTIF(Vertices[PageRank],"&gt;= "&amp;P57)-COUNTIF(Vertices[PageRank],"&gt;="&amp;P58)</f>
        <v>2</v>
      </c>
      <c r="R57" s="43">
        <f>MAX(Vertices[Clustering Coefficient])</f>
        <v>0</v>
      </c>
      <c r="S57" s="47">
        <f>COUNTIF(Vertices[Clustering Coefficient],"&gt;= "&amp;R57)-COUNTIF(Vertices[Clustering Coefficient],"&gt;="&amp;R58)</f>
        <v>18</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v>
      </c>
    </row>
    <row r="71" spans="1:2" ht="15">
      <c r="A71" s="35" t="s">
        <v>90</v>
      </c>
      <c r="B71" s="49">
        <f>_xlfn.IFERROR(AVERAGE(Vertices[In-Degree]),NoMetricMessage)</f>
        <v>0.6666666666666666</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0.6666666666666666</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0.2222222222222222</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0.574074</v>
      </c>
    </row>
    <row r="114" spans="1:2" ht="15">
      <c r="A114" s="35" t="s">
        <v>109</v>
      </c>
      <c r="B114" s="49">
        <f>_xlfn.IFERROR(MEDIAN(Vertices[Closeness Centrality]),NoMetricMessage)</f>
        <v>0.5</v>
      </c>
    </row>
    <row r="125" spans="1:2" ht="15">
      <c r="A125" s="35" t="s">
        <v>112</v>
      </c>
      <c r="B125" s="49">
        <f>IF(COUNT(Vertices[Eigenvector Centrality])&gt;0,N2,NoMetricMessage)</f>
        <v>0</v>
      </c>
    </row>
    <row r="126" spans="1:2" ht="15">
      <c r="A126" s="35" t="s">
        <v>113</v>
      </c>
      <c r="B126" s="49">
        <f>IF(COUNT(Vertices[Eigenvector Centrality])&gt;0,N57,NoMetricMessage)</f>
        <v>0.166667</v>
      </c>
    </row>
    <row r="127" spans="1:2" ht="15">
      <c r="A127" s="35" t="s">
        <v>114</v>
      </c>
      <c r="B127" s="49">
        <f>_xlfn.IFERROR(AVERAGE(Vertices[Eigenvector Centrality]),NoMetricMessage)</f>
        <v>0.05555566666666667</v>
      </c>
    </row>
    <row r="128" spans="1:2" ht="15">
      <c r="A128" s="35" t="s">
        <v>115</v>
      </c>
      <c r="B128" s="49">
        <f>_xlfn.IFERROR(MEDIAN(Vertices[Eigenvector Centrality]),NoMetricMessage)</f>
        <v>0</v>
      </c>
    </row>
    <row r="139" spans="1:2" ht="15">
      <c r="A139" s="35" t="s">
        <v>140</v>
      </c>
      <c r="B139" s="49">
        <f>IF(COUNT(Vertices[PageRank])&gt;0,P2,NoMetricMessage)</f>
        <v>0.770249</v>
      </c>
    </row>
    <row r="140" spans="1:2" ht="15">
      <c r="A140" s="35" t="s">
        <v>141</v>
      </c>
      <c r="B140" s="49">
        <f>IF(COUNT(Vertices[PageRank])&gt;0,P57,NoMetricMessage)</f>
        <v>1.459417</v>
      </c>
    </row>
    <row r="141" spans="1:2" ht="15">
      <c r="A141" s="35" t="s">
        <v>142</v>
      </c>
      <c r="B141" s="49">
        <f>_xlfn.IFERROR(AVERAGE(Vertices[PageRank]),NoMetricMessage)</f>
        <v>0.9999712222222222</v>
      </c>
    </row>
    <row r="142" spans="1:2" ht="15">
      <c r="A142" s="35" t="s">
        <v>143</v>
      </c>
      <c r="B142" s="49">
        <f>_xlfn.IFERROR(MEDIAN(Vertices[PageRank]),NoMetricMessage)</f>
        <v>0.999971</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431</v>
      </c>
      <c r="K7" s="13" t="s">
        <v>432</v>
      </c>
    </row>
    <row r="8" spans="1:11" ht="409.5">
      <c r="A8"/>
      <c r="B8">
        <v>2</v>
      </c>
      <c r="C8">
        <v>2</v>
      </c>
      <c r="D8" t="s">
        <v>61</v>
      </c>
      <c r="E8" t="s">
        <v>61</v>
      </c>
      <c r="H8" t="s">
        <v>73</v>
      </c>
      <c r="J8" t="s">
        <v>433</v>
      </c>
      <c r="K8" s="13" t="s">
        <v>434</v>
      </c>
    </row>
    <row r="9" spans="1:11" ht="409.5">
      <c r="A9"/>
      <c r="B9">
        <v>3</v>
      </c>
      <c r="C9">
        <v>4</v>
      </c>
      <c r="D9" t="s">
        <v>62</v>
      </c>
      <c r="E9" t="s">
        <v>62</v>
      </c>
      <c r="H9" t="s">
        <v>74</v>
      </c>
      <c r="J9" t="s">
        <v>435</v>
      </c>
      <c r="K9" s="13" t="s">
        <v>436</v>
      </c>
    </row>
    <row r="10" spans="1:11" ht="409.5">
      <c r="A10"/>
      <c r="B10">
        <v>4</v>
      </c>
      <c r="D10" t="s">
        <v>63</v>
      </c>
      <c r="E10" t="s">
        <v>63</v>
      </c>
      <c r="H10" t="s">
        <v>75</v>
      </c>
      <c r="J10" t="s">
        <v>437</v>
      </c>
      <c r="K10" s="13" t="s">
        <v>438</v>
      </c>
    </row>
    <row r="11" spans="1:11" ht="15">
      <c r="A11"/>
      <c r="B11">
        <v>5</v>
      </c>
      <c r="D11" t="s">
        <v>46</v>
      </c>
      <c r="E11">
        <v>1</v>
      </c>
      <c r="H11" t="s">
        <v>76</v>
      </c>
      <c r="J11" t="s">
        <v>439</v>
      </c>
      <c r="K11" t="s">
        <v>440</v>
      </c>
    </row>
    <row r="12" spans="1:11" ht="15">
      <c r="A12"/>
      <c r="B12"/>
      <c r="D12" t="s">
        <v>64</v>
      </c>
      <c r="E12">
        <v>2</v>
      </c>
      <c r="H12">
        <v>0</v>
      </c>
      <c r="J12" t="s">
        <v>441</v>
      </c>
      <c r="K12" t="s">
        <v>442</v>
      </c>
    </row>
    <row r="13" spans="1:11" ht="15">
      <c r="A13"/>
      <c r="B13"/>
      <c r="D13">
        <v>1</v>
      </c>
      <c r="E13">
        <v>3</v>
      </c>
      <c r="H13">
        <v>1</v>
      </c>
      <c r="J13" t="s">
        <v>443</v>
      </c>
      <c r="K13" t="s">
        <v>444</v>
      </c>
    </row>
    <row r="14" spans="4:11" ht="15">
      <c r="D14">
        <v>2</v>
      </c>
      <c r="E14">
        <v>4</v>
      </c>
      <c r="H14">
        <v>2</v>
      </c>
      <c r="J14" t="s">
        <v>445</v>
      </c>
      <c r="K14" t="s">
        <v>446</v>
      </c>
    </row>
    <row r="15" spans="4:11" ht="15">
      <c r="D15">
        <v>3</v>
      </c>
      <c r="E15">
        <v>5</v>
      </c>
      <c r="H15">
        <v>3</v>
      </c>
      <c r="J15" t="s">
        <v>447</v>
      </c>
      <c r="K15" t="s">
        <v>448</v>
      </c>
    </row>
    <row r="16" spans="4:11" ht="15">
      <c r="D16">
        <v>4</v>
      </c>
      <c r="E16">
        <v>6</v>
      </c>
      <c r="H16">
        <v>4</v>
      </c>
      <c r="J16" t="s">
        <v>449</v>
      </c>
      <c r="K16" t="s">
        <v>450</v>
      </c>
    </row>
    <row r="17" spans="4:11" ht="15">
      <c r="D17">
        <v>5</v>
      </c>
      <c r="E17">
        <v>7</v>
      </c>
      <c r="H17">
        <v>5</v>
      </c>
      <c r="J17" t="s">
        <v>451</v>
      </c>
      <c r="K17" t="s">
        <v>452</v>
      </c>
    </row>
    <row r="18" spans="4:11" ht="15">
      <c r="D18">
        <v>6</v>
      </c>
      <c r="E18">
        <v>8</v>
      </c>
      <c r="H18">
        <v>6</v>
      </c>
      <c r="J18" t="s">
        <v>453</v>
      </c>
      <c r="K18" t="s">
        <v>454</v>
      </c>
    </row>
    <row r="19" spans="4:11" ht="15">
      <c r="D19">
        <v>7</v>
      </c>
      <c r="E19">
        <v>9</v>
      </c>
      <c r="H19">
        <v>7</v>
      </c>
      <c r="J19" t="s">
        <v>455</v>
      </c>
      <c r="K19" t="s">
        <v>456</v>
      </c>
    </row>
    <row r="20" spans="4:11" ht="15">
      <c r="D20">
        <v>8</v>
      </c>
      <c r="H20">
        <v>8</v>
      </c>
      <c r="J20" t="s">
        <v>457</v>
      </c>
      <c r="K20" t="s">
        <v>458</v>
      </c>
    </row>
    <row r="21" spans="4:11" ht="409.5">
      <c r="D21">
        <v>9</v>
      </c>
      <c r="H21">
        <v>9</v>
      </c>
      <c r="J21" t="s">
        <v>459</v>
      </c>
      <c r="K21" s="13" t="s">
        <v>460</v>
      </c>
    </row>
    <row r="22" spans="4:11" ht="409.5">
      <c r="D22">
        <v>10</v>
      </c>
      <c r="J22" t="s">
        <v>461</v>
      </c>
      <c r="K22" s="13" t="s">
        <v>462</v>
      </c>
    </row>
    <row r="23" spans="4:11" ht="409.5">
      <c r="D23">
        <v>11</v>
      </c>
      <c r="J23" t="s">
        <v>463</v>
      </c>
      <c r="K23" s="13" t="s">
        <v>464</v>
      </c>
    </row>
    <row r="24" spans="10:11" ht="409.5">
      <c r="J24" t="s">
        <v>465</v>
      </c>
      <c r="K24" s="13" t="s">
        <v>695</v>
      </c>
    </row>
    <row r="25" spans="10:11" ht="15">
      <c r="J25" t="s">
        <v>466</v>
      </c>
      <c r="K25" t="b">
        <v>0</v>
      </c>
    </row>
    <row r="26" spans="10:11" ht="15">
      <c r="J26" t="s">
        <v>693</v>
      </c>
      <c r="K26" t="s">
        <v>694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486</v>
      </c>
      <c r="B1" s="13" t="s">
        <v>487</v>
      </c>
      <c r="C1" s="13" t="s">
        <v>488</v>
      </c>
      <c r="D1" s="13" t="s">
        <v>490</v>
      </c>
      <c r="E1" s="85" t="s">
        <v>489</v>
      </c>
      <c r="F1" s="85" t="s">
        <v>492</v>
      </c>
      <c r="G1" s="85" t="s">
        <v>491</v>
      </c>
      <c r="H1" s="85" t="s">
        <v>494</v>
      </c>
      <c r="I1" s="13" t="s">
        <v>493</v>
      </c>
      <c r="J1" s="13" t="s">
        <v>496</v>
      </c>
      <c r="K1" s="13" t="s">
        <v>495</v>
      </c>
      <c r="L1" s="13" t="s">
        <v>498</v>
      </c>
      <c r="M1" s="13" t="s">
        <v>497</v>
      </c>
      <c r="N1" s="13" t="s">
        <v>500</v>
      </c>
      <c r="O1" s="13" t="s">
        <v>499</v>
      </c>
      <c r="P1" s="13" t="s">
        <v>501</v>
      </c>
    </row>
    <row r="2" spans="1:16" ht="15">
      <c r="A2" s="89" t="s">
        <v>249</v>
      </c>
      <c r="B2" s="85">
        <v>1</v>
      </c>
      <c r="C2" s="89" t="s">
        <v>243</v>
      </c>
      <c r="D2" s="85">
        <v>1</v>
      </c>
      <c r="E2" s="85"/>
      <c r="F2" s="85"/>
      <c r="G2" s="85"/>
      <c r="H2" s="85"/>
      <c r="I2" s="89" t="s">
        <v>247</v>
      </c>
      <c r="J2" s="85">
        <v>1</v>
      </c>
      <c r="K2" s="89" t="s">
        <v>246</v>
      </c>
      <c r="L2" s="85">
        <v>1</v>
      </c>
      <c r="M2" s="89" t="s">
        <v>244</v>
      </c>
      <c r="N2" s="85">
        <v>1</v>
      </c>
      <c r="O2" s="89" t="s">
        <v>242</v>
      </c>
      <c r="P2" s="85">
        <v>1</v>
      </c>
    </row>
    <row r="3" spans="1:16" ht="15">
      <c r="A3" s="89" t="s">
        <v>248</v>
      </c>
      <c r="B3" s="85">
        <v>1</v>
      </c>
      <c r="C3" s="89" t="s">
        <v>245</v>
      </c>
      <c r="D3" s="85">
        <v>1</v>
      </c>
      <c r="E3" s="85"/>
      <c r="F3" s="85"/>
      <c r="G3" s="85"/>
      <c r="H3" s="85"/>
      <c r="I3" s="85"/>
      <c r="J3" s="85"/>
      <c r="K3" s="85"/>
      <c r="L3" s="85"/>
      <c r="M3" s="85"/>
      <c r="N3" s="85"/>
      <c r="O3" s="85"/>
      <c r="P3" s="85"/>
    </row>
    <row r="4" spans="1:16" ht="15">
      <c r="A4" s="89" t="s">
        <v>247</v>
      </c>
      <c r="B4" s="85">
        <v>1</v>
      </c>
      <c r="C4" s="89" t="s">
        <v>248</v>
      </c>
      <c r="D4" s="85">
        <v>1</v>
      </c>
      <c r="E4" s="85"/>
      <c r="F4" s="85"/>
      <c r="G4" s="85"/>
      <c r="H4" s="85"/>
      <c r="I4" s="85"/>
      <c r="J4" s="85"/>
      <c r="K4" s="85"/>
      <c r="L4" s="85"/>
      <c r="M4" s="85"/>
      <c r="N4" s="85"/>
      <c r="O4" s="85"/>
      <c r="P4" s="85"/>
    </row>
    <row r="5" spans="1:16" ht="15">
      <c r="A5" s="89" t="s">
        <v>246</v>
      </c>
      <c r="B5" s="85">
        <v>1</v>
      </c>
      <c r="C5" s="89" t="s">
        <v>249</v>
      </c>
      <c r="D5" s="85">
        <v>1</v>
      </c>
      <c r="E5" s="85"/>
      <c r="F5" s="85"/>
      <c r="G5" s="85"/>
      <c r="H5" s="85"/>
      <c r="I5" s="85"/>
      <c r="J5" s="85"/>
      <c r="K5" s="85"/>
      <c r="L5" s="85"/>
      <c r="M5" s="85"/>
      <c r="N5" s="85"/>
      <c r="O5" s="85"/>
      <c r="P5" s="85"/>
    </row>
    <row r="6" spans="1:16" ht="15">
      <c r="A6" s="89" t="s">
        <v>245</v>
      </c>
      <c r="B6" s="85">
        <v>1</v>
      </c>
      <c r="C6" s="85"/>
      <c r="D6" s="85"/>
      <c r="E6" s="85"/>
      <c r="F6" s="85"/>
      <c r="G6" s="85"/>
      <c r="H6" s="85"/>
      <c r="I6" s="85"/>
      <c r="J6" s="85"/>
      <c r="K6" s="85"/>
      <c r="L6" s="85"/>
      <c r="M6" s="85"/>
      <c r="N6" s="85"/>
      <c r="O6" s="85"/>
      <c r="P6" s="85"/>
    </row>
    <row r="7" spans="1:16" ht="15">
      <c r="A7" s="89" t="s">
        <v>244</v>
      </c>
      <c r="B7" s="85">
        <v>1</v>
      </c>
      <c r="C7" s="85"/>
      <c r="D7" s="85"/>
      <c r="E7" s="85"/>
      <c r="F7" s="85"/>
      <c r="G7" s="85"/>
      <c r="H7" s="85"/>
      <c r="I7" s="85"/>
      <c r="J7" s="85"/>
      <c r="K7" s="85"/>
      <c r="L7" s="85"/>
      <c r="M7" s="85"/>
      <c r="N7" s="85"/>
      <c r="O7" s="85"/>
      <c r="P7" s="85"/>
    </row>
    <row r="8" spans="1:16" ht="15">
      <c r="A8" s="89" t="s">
        <v>243</v>
      </c>
      <c r="B8" s="85">
        <v>1</v>
      </c>
      <c r="C8" s="85"/>
      <c r="D8" s="85"/>
      <c r="E8" s="85"/>
      <c r="F8" s="85"/>
      <c r="G8" s="85"/>
      <c r="H8" s="85"/>
      <c r="I8" s="85"/>
      <c r="J8" s="85"/>
      <c r="K8" s="85"/>
      <c r="L8" s="85"/>
      <c r="M8" s="85"/>
      <c r="N8" s="85"/>
      <c r="O8" s="85"/>
      <c r="P8" s="85"/>
    </row>
    <row r="9" spans="1:16" ht="15">
      <c r="A9" s="89" t="s">
        <v>242</v>
      </c>
      <c r="B9" s="85">
        <v>1</v>
      </c>
      <c r="C9" s="85"/>
      <c r="D9" s="85"/>
      <c r="E9" s="85"/>
      <c r="F9" s="85"/>
      <c r="G9" s="85"/>
      <c r="H9" s="85"/>
      <c r="I9" s="85"/>
      <c r="J9" s="85"/>
      <c r="K9" s="85"/>
      <c r="L9" s="85"/>
      <c r="M9" s="85"/>
      <c r="N9" s="85"/>
      <c r="O9" s="85"/>
      <c r="P9" s="85"/>
    </row>
    <row r="12" spans="1:16" ht="15" customHeight="1">
      <c r="A12" s="13" t="s">
        <v>504</v>
      </c>
      <c r="B12" s="13" t="s">
        <v>487</v>
      </c>
      <c r="C12" s="13" t="s">
        <v>505</v>
      </c>
      <c r="D12" s="13" t="s">
        <v>490</v>
      </c>
      <c r="E12" s="85" t="s">
        <v>506</v>
      </c>
      <c r="F12" s="85" t="s">
        <v>492</v>
      </c>
      <c r="G12" s="85" t="s">
        <v>507</v>
      </c>
      <c r="H12" s="85" t="s">
        <v>494</v>
      </c>
      <c r="I12" s="13" t="s">
        <v>508</v>
      </c>
      <c r="J12" s="13" t="s">
        <v>496</v>
      </c>
      <c r="K12" s="13" t="s">
        <v>509</v>
      </c>
      <c r="L12" s="13" t="s">
        <v>498</v>
      </c>
      <c r="M12" s="13" t="s">
        <v>510</v>
      </c>
      <c r="N12" s="13" t="s">
        <v>500</v>
      </c>
      <c r="O12" s="13" t="s">
        <v>511</v>
      </c>
      <c r="P12" s="13" t="s">
        <v>501</v>
      </c>
    </row>
    <row r="13" spans="1:16" ht="15">
      <c r="A13" s="85" t="s">
        <v>250</v>
      </c>
      <c r="B13" s="85">
        <v>7</v>
      </c>
      <c r="C13" s="85" t="s">
        <v>250</v>
      </c>
      <c r="D13" s="85">
        <v>3</v>
      </c>
      <c r="E13" s="85"/>
      <c r="F13" s="85"/>
      <c r="G13" s="85"/>
      <c r="H13" s="85"/>
      <c r="I13" s="85" t="s">
        <v>250</v>
      </c>
      <c r="J13" s="85">
        <v>1</v>
      </c>
      <c r="K13" s="85" t="s">
        <v>250</v>
      </c>
      <c r="L13" s="85">
        <v>1</v>
      </c>
      <c r="M13" s="85" t="s">
        <v>250</v>
      </c>
      <c r="N13" s="85">
        <v>1</v>
      </c>
      <c r="O13" s="85" t="s">
        <v>250</v>
      </c>
      <c r="P13" s="85">
        <v>1</v>
      </c>
    </row>
    <row r="14" spans="1:16" ht="15">
      <c r="A14" s="85" t="s">
        <v>251</v>
      </c>
      <c r="B14" s="85">
        <v>1</v>
      </c>
      <c r="C14" s="85" t="s">
        <v>251</v>
      </c>
      <c r="D14" s="85">
        <v>1</v>
      </c>
      <c r="E14" s="85"/>
      <c r="F14" s="85"/>
      <c r="G14" s="85"/>
      <c r="H14" s="85"/>
      <c r="I14" s="85"/>
      <c r="J14" s="85"/>
      <c r="K14" s="85"/>
      <c r="L14" s="85"/>
      <c r="M14" s="85"/>
      <c r="N14" s="85"/>
      <c r="O14" s="85"/>
      <c r="P14" s="85"/>
    </row>
    <row r="17" spans="1:16" ht="15" customHeight="1">
      <c r="A17" s="85" t="s">
        <v>514</v>
      </c>
      <c r="B17" s="85" t="s">
        <v>487</v>
      </c>
      <c r="C17" s="85" t="s">
        <v>515</v>
      </c>
      <c r="D17" s="85" t="s">
        <v>490</v>
      </c>
      <c r="E17" s="85" t="s">
        <v>516</v>
      </c>
      <c r="F17" s="85" t="s">
        <v>492</v>
      </c>
      <c r="G17" s="85" t="s">
        <v>517</v>
      </c>
      <c r="H17" s="85" t="s">
        <v>494</v>
      </c>
      <c r="I17" s="85" t="s">
        <v>518</v>
      </c>
      <c r="J17" s="85" t="s">
        <v>496</v>
      </c>
      <c r="K17" s="85" t="s">
        <v>519</v>
      </c>
      <c r="L17" s="85" t="s">
        <v>498</v>
      </c>
      <c r="M17" s="85" t="s">
        <v>520</v>
      </c>
      <c r="N17" s="85" t="s">
        <v>500</v>
      </c>
      <c r="O17" s="85" t="s">
        <v>521</v>
      </c>
      <c r="P17" s="85" t="s">
        <v>501</v>
      </c>
    </row>
    <row r="18" spans="1:16" ht="15">
      <c r="A18" s="85"/>
      <c r="B18" s="85"/>
      <c r="C18" s="85"/>
      <c r="D18" s="85"/>
      <c r="E18" s="85"/>
      <c r="F18" s="85"/>
      <c r="G18" s="85"/>
      <c r="H18" s="85"/>
      <c r="I18" s="85"/>
      <c r="J18" s="85"/>
      <c r="K18" s="85"/>
      <c r="L18" s="85"/>
      <c r="M18" s="85"/>
      <c r="N18" s="85"/>
      <c r="O18" s="85"/>
      <c r="P18" s="85"/>
    </row>
    <row r="20" spans="1:16" ht="15" customHeight="1">
      <c r="A20" s="13" t="s">
        <v>523</v>
      </c>
      <c r="B20" s="13" t="s">
        <v>487</v>
      </c>
      <c r="C20" s="13" t="s">
        <v>534</v>
      </c>
      <c r="D20" s="13" t="s">
        <v>490</v>
      </c>
      <c r="E20" s="85" t="s">
        <v>538</v>
      </c>
      <c r="F20" s="85" t="s">
        <v>492</v>
      </c>
      <c r="G20" s="85" t="s">
        <v>539</v>
      </c>
      <c r="H20" s="85" t="s">
        <v>494</v>
      </c>
      <c r="I20" s="85" t="s">
        <v>540</v>
      </c>
      <c r="J20" s="85" t="s">
        <v>496</v>
      </c>
      <c r="K20" s="13" t="s">
        <v>541</v>
      </c>
      <c r="L20" s="13" t="s">
        <v>498</v>
      </c>
      <c r="M20" s="13" t="s">
        <v>544</v>
      </c>
      <c r="N20" s="13" t="s">
        <v>500</v>
      </c>
      <c r="O20" s="13" t="s">
        <v>547</v>
      </c>
      <c r="P20" s="13" t="s">
        <v>501</v>
      </c>
    </row>
    <row r="21" spans="1:16" ht="15">
      <c r="A21" s="91" t="s">
        <v>524</v>
      </c>
      <c r="B21" s="91">
        <v>0</v>
      </c>
      <c r="C21" s="91" t="s">
        <v>529</v>
      </c>
      <c r="D21" s="91">
        <v>4</v>
      </c>
      <c r="E21" s="91"/>
      <c r="F21" s="91"/>
      <c r="G21" s="91"/>
      <c r="H21" s="91"/>
      <c r="I21" s="91"/>
      <c r="J21" s="91"/>
      <c r="K21" s="91" t="s">
        <v>542</v>
      </c>
      <c r="L21" s="91">
        <v>2</v>
      </c>
      <c r="M21" s="91" t="s">
        <v>545</v>
      </c>
      <c r="N21" s="91">
        <v>3</v>
      </c>
      <c r="O21" s="91" t="s">
        <v>548</v>
      </c>
      <c r="P21" s="91">
        <v>2</v>
      </c>
    </row>
    <row r="22" spans="1:16" ht="15">
      <c r="A22" s="91" t="s">
        <v>525</v>
      </c>
      <c r="B22" s="91">
        <v>0</v>
      </c>
      <c r="C22" s="91" t="s">
        <v>530</v>
      </c>
      <c r="D22" s="91">
        <v>3</v>
      </c>
      <c r="E22" s="91"/>
      <c r="F22" s="91"/>
      <c r="G22" s="91"/>
      <c r="H22" s="91"/>
      <c r="I22" s="91"/>
      <c r="J22" s="91"/>
      <c r="K22" s="91" t="s">
        <v>533</v>
      </c>
      <c r="L22" s="91">
        <v>2</v>
      </c>
      <c r="M22" s="91" t="s">
        <v>546</v>
      </c>
      <c r="N22" s="91">
        <v>2</v>
      </c>
      <c r="O22" s="91" t="s">
        <v>529</v>
      </c>
      <c r="P22" s="91">
        <v>2</v>
      </c>
    </row>
    <row r="23" spans="1:16" ht="15">
      <c r="A23" s="91" t="s">
        <v>526</v>
      </c>
      <c r="B23" s="91">
        <v>0</v>
      </c>
      <c r="C23" s="91" t="s">
        <v>531</v>
      </c>
      <c r="D23" s="91">
        <v>3</v>
      </c>
      <c r="E23" s="91"/>
      <c r="F23" s="91"/>
      <c r="G23" s="91"/>
      <c r="H23" s="91"/>
      <c r="I23" s="91"/>
      <c r="J23" s="91"/>
      <c r="K23" s="91" t="s">
        <v>543</v>
      </c>
      <c r="L23" s="91">
        <v>2</v>
      </c>
      <c r="M23" s="91"/>
      <c r="N23" s="91"/>
      <c r="O23" s="91" t="s">
        <v>549</v>
      </c>
      <c r="P23" s="91">
        <v>2</v>
      </c>
    </row>
    <row r="24" spans="1:16" ht="15">
      <c r="A24" s="91" t="s">
        <v>527</v>
      </c>
      <c r="B24" s="91">
        <v>184</v>
      </c>
      <c r="C24" s="91" t="s">
        <v>535</v>
      </c>
      <c r="D24" s="91">
        <v>2</v>
      </c>
      <c r="E24" s="91"/>
      <c r="F24" s="91"/>
      <c r="G24" s="91"/>
      <c r="H24" s="91"/>
      <c r="I24" s="91"/>
      <c r="J24" s="91"/>
      <c r="K24" s="91"/>
      <c r="L24" s="91"/>
      <c r="M24" s="91"/>
      <c r="N24" s="91"/>
      <c r="O24" s="91"/>
      <c r="P24" s="91"/>
    </row>
    <row r="25" spans="1:16" ht="15">
      <c r="A25" s="91" t="s">
        <v>528</v>
      </c>
      <c r="B25" s="91">
        <v>184</v>
      </c>
      <c r="C25" s="91" t="s">
        <v>532</v>
      </c>
      <c r="D25" s="91">
        <v>2</v>
      </c>
      <c r="E25" s="91"/>
      <c r="F25" s="91"/>
      <c r="G25" s="91"/>
      <c r="H25" s="91"/>
      <c r="I25" s="91"/>
      <c r="J25" s="91"/>
      <c r="K25" s="91"/>
      <c r="L25" s="91"/>
      <c r="M25" s="91"/>
      <c r="N25" s="91"/>
      <c r="O25" s="91"/>
      <c r="P25" s="91"/>
    </row>
    <row r="26" spans="1:16" ht="15">
      <c r="A26" s="91" t="s">
        <v>529</v>
      </c>
      <c r="B26" s="91">
        <v>9</v>
      </c>
      <c r="C26" s="91" t="s">
        <v>536</v>
      </c>
      <c r="D26" s="91">
        <v>2</v>
      </c>
      <c r="E26" s="91"/>
      <c r="F26" s="91"/>
      <c r="G26" s="91"/>
      <c r="H26" s="91"/>
      <c r="I26" s="91"/>
      <c r="J26" s="91"/>
      <c r="K26" s="91"/>
      <c r="L26" s="91"/>
      <c r="M26" s="91"/>
      <c r="N26" s="91"/>
      <c r="O26" s="91"/>
      <c r="P26" s="91"/>
    </row>
    <row r="27" spans="1:16" ht="15">
      <c r="A27" s="91" t="s">
        <v>530</v>
      </c>
      <c r="B27" s="91">
        <v>8</v>
      </c>
      <c r="C27" s="91" t="s">
        <v>537</v>
      </c>
      <c r="D27" s="91">
        <v>2</v>
      </c>
      <c r="E27" s="91"/>
      <c r="F27" s="91"/>
      <c r="G27" s="91"/>
      <c r="H27" s="91"/>
      <c r="I27" s="91"/>
      <c r="J27" s="91"/>
      <c r="K27" s="91"/>
      <c r="L27" s="91"/>
      <c r="M27" s="91"/>
      <c r="N27" s="91"/>
      <c r="O27" s="91"/>
      <c r="P27" s="91"/>
    </row>
    <row r="28" spans="1:16" ht="15">
      <c r="A28" s="91" t="s">
        <v>531</v>
      </c>
      <c r="B28" s="91">
        <v>4</v>
      </c>
      <c r="C28" s="91"/>
      <c r="D28" s="91"/>
      <c r="E28" s="91"/>
      <c r="F28" s="91"/>
      <c r="G28" s="91"/>
      <c r="H28" s="91"/>
      <c r="I28" s="91"/>
      <c r="J28" s="91"/>
      <c r="K28" s="91"/>
      <c r="L28" s="91"/>
      <c r="M28" s="91"/>
      <c r="N28" s="91"/>
      <c r="O28" s="91"/>
      <c r="P28" s="91"/>
    </row>
    <row r="29" spans="1:16" ht="15">
      <c r="A29" s="91" t="s">
        <v>532</v>
      </c>
      <c r="B29" s="91">
        <v>4</v>
      </c>
      <c r="C29" s="91"/>
      <c r="D29" s="91"/>
      <c r="E29" s="91"/>
      <c r="F29" s="91"/>
      <c r="G29" s="91"/>
      <c r="H29" s="91"/>
      <c r="I29" s="91"/>
      <c r="J29" s="91"/>
      <c r="K29" s="91"/>
      <c r="L29" s="91"/>
      <c r="M29" s="91"/>
      <c r="N29" s="91"/>
      <c r="O29" s="91"/>
      <c r="P29" s="91"/>
    </row>
    <row r="30" spans="1:16" ht="15">
      <c r="A30" s="91" t="s">
        <v>533</v>
      </c>
      <c r="B30" s="91">
        <v>3</v>
      </c>
      <c r="C30" s="91"/>
      <c r="D30" s="91"/>
      <c r="E30" s="91"/>
      <c r="F30" s="91"/>
      <c r="G30" s="91"/>
      <c r="H30" s="91"/>
      <c r="I30" s="91"/>
      <c r="J30" s="91"/>
      <c r="K30" s="91"/>
      <c r="L30" s="91"/>
      <c r="M30" s="91"/>
      <c r="N30" s="91"/>
      <c r="O30" s="91"/>
      <c r="P30" s="91"/>
    </row>
    <row r="33" spans="1:16" ht="15" customHeight="1">
      <c r="A33" s="13" t="s">
        <v>555</v>
      </c>
      <c r="B33" s="13" t="s">
        <v>487</v>
      </c>
      <c r="C33" s="13" t="s">
        <v>559</v>
      </c>
      <c r="D33" s="13" t="s">
        <v>490</v>
      </c>
      <c r="E33" s="85" t="s">
        <v>560</v>
      </c>
      <c r="F33" s="85" t="s">
        <v>492</v>
      </c>
      <c r="G33" s="85" t="s">
        <v>561</v>
      </c>
      <c r="H33" s="85" t="s">
        <v>494</v>
      </c>
      <c r="I33" s="85" t="s">
        <v>562</v>
      </c>
      <c r="J33" s="85" t="s">
        <v>496</v>
      </c>
      <c r="K33" s="85" t="s">
        <v>563</v>
      </c>
      <c r="L33" s="85" t="s">
        <v>498</v>
      </c>
      <c r="M33" s="85" t="s">
        <v>564</v>
      </c>
      <c r="N33" s="85" t="s">
        <v>500</v>
      </c>
      <c r="O33" s="85" t="s">
        <v>565</v>
      </c>
      <c r="P33" s="85" t="s">
        <v>501</v>
      </c>
    </row>
    <row r="34" spans="1:16" ht="15">
      <c r="A34" s="91" t="s">
        <v>556</v>
      </c>
      <c r="B34" s="91">
        <v>2</v>
      </c>
      <c r="C34" s="91" t="s">
        <v>557</v>
      </c>
      <c r="D34" s="91">
        <v>2</v>
      </c>
      <c r="E34" s="91"/>
      <c r="F34" s="91"/>
      <c r="G34" s="91"/>
      <c r="H34" s="91"/>
      <c r="I34" s="91"/>
      <c r="J34" s="91"/>
      <c r="K34" s="91"/>
      <c r="L34" s="91"/>
      <c r="M34" s="91"/>
      <c r="N34" s="91"/>
      <c r="O34" s="91"/>
      <c r="P34" s="91"/>
    </row>
    <row r="35" spans="1:16" ht="15">
      <c r="A35" s="91" t="s">
        <v>557</v>
      </c>
      <c r="B35" s="91">
        <v>2</v>
      </c>
      <c r="C35" s="91" t="s">
        <v>558</v>
      </c>
      <c r="D35" s="91">
        <v>2</v>
      </c>
      <c r="E35" s="91"/>
      <c r="F35" s="91"/>
      <c r="G35" s="91"/>
      <c r="H35" s="91"/>
      <c r="I35" s="91"/>
      <c r="J35" s="91"/>
      <c r="K35" s="91"/>
      <c r="L35" s="91"/>
      <c r="M35" s="91"/>
      <c r="N35" s="91"/>
      <c r="O35" s="91"/>
      <c r="P35" s="91"/>
    </row>
    <row r="36" spans="1:16" ht="15">
      <c r="A36" s="91" t="s">
        <v>558</v>
      </c>
      <c r="B36" s="91">
        <v>2</v>
      </c>
      <c r="C36" s="91" t="s">
        <v>556</v>
      </c>
      <c r="D36" s="91">
        <v>2</v>
      </c>
      <c r="E36" s="91"/>
      <c r="F36" s="91"/>
      <c r="G36" s="91"/>
      <c r="H36" s="91"/>
      <c r="I36" s="91"/>
      <c r="J36" s="91"/>
      <c r="K36" s="91"/>
      <c r="L36" s="91"/>
      <c r="M36" s="91"/>
      <c r="N36" s="91"/>
      <c r="O36" s="91"/>
      <c r="P36" s="91"/>
    </row>
    <row r="39" spans="1:16" ht="15" customHeight="1">
      <c r="A39" s="13" t="s">
        <v>568</v>
      </c>
      <c r="B39" s="13" t="s">
        <v>487</v>
      </c>
      <c r="C39" s="85" t="s">
        <v>570</v>
      </c>
      <c r="D39" s="85" t="s">
        <v>490</v>
      </c>
      <c r="E39" s="13" t="s">
        <v>571</v>
      </c>
      <c r="F39" s="13" t="s">
        <v>492</v>
      </c>
      <c r="G39" s="13" t="s">
        <v>574</v>
      </c>
      <c r="H39" s="13" t="s">
        <v>494</v>
      </c>
      <c r="I39" s="13" t="s">
        <v>576</v>
      </c>
      <c r="J39" s="13" t="s">
        <v>496</v>
      </c>
      <c r="K39" s="13" t="s">
        <v>578</v>
      </c>
      <c r="L39" s="13" t="s">
        <v>498</v>
      </c>
      <c r="M39" s="13" t="s">
        <v>580</v>
      </c>
      <c r="N39" s="13" t="s">
        <v>500</v>
      </c>
      <c r="O39" s="13" t="s">
        <v>582</v>
      </c>
      <c r="P39" s="13" t="s">
        <v>501</v>
      </c>
    </row>
    <row r="40" spans="1:16" ht="15">
      <c r="A40" s="85" t="s">
        <v>229</v>
      </c>
      <c r="B40" s="85">
        <v>1</v>
      </c>
      <c r="C40" s="85"/>
      <c r="D40" s="85"/>
      <c r="E40" s="85" t="s">
        <v>228</v>
      </c>
      <c r="F40" s="85">
        <v>1</v>
      </c>
      <c r="G40" s="85" t="s">
        <v>225</v>
      </c>
      <c r="H40" s="85">
        <v>1</v>
      </c>
      <c r="I40" s="85" t="s">
        <v>229</v>
      </c>
      <c r="J40" s="85">
        <v>1</v>
      </c>
      <c r="K40" s="85" t="s">
        <v>226</v>
      </c>
      <c r="L40" s="85">
        <v>1</v>
      </c>
      <c r="M40" s="85" t="s">
        <v>223</v>
      </c>
      <c r="N40" s="85">
        <v>1</v>
      </c>
      <c r="O40" s="85" t="s">
        <v>222</v>
      </c>
      <c r="P40" s="85">
        <v>1</v>
      </c>
    </row>
    <row r="41" spans="1:16" ht="15">
      <c r="A41" s="85" t="s">
        <v>228</v>
      </c>
      <c r="B41" s="85">
        <v>1</v>
      </c>
      <c r="C41" s="85"/>
      <c r="D41" s="85"/>
      <c r="E41" s="85"/>
      <c r="F41" s="85"/>
      <c r="G41" s="85"/>
      <c r="H41" s="85"/>
      <c r="I41" s="85"/>
      <c r="J41" s="85"/>
      <c r="K41" s="85"/>
      <c r="L41" s="85"/>
      <c r="M41" s="85"/>
      <c r="N41" s="85"/>
      <c r="O41" s="85"/>
      <c r="P41" s="85"/>
    </row>
    <row r="42" spans="1:16" ht="15">
      <c r="A42" s="85" t="s">
        <v>226</v>
      </c>
      <c r="B42" s="85">
        <v>1</v>
      </c>
      <c r="C42" s="85"/>
      <c r="D42" s="85"/>
      <c r="E42" s="85"/>
      <c r="F42" s="85"/>
      <c r="G42" s="85"/>
      <c r="H42" s="85"/>
      <c r="I42" s="85"/>
      <c r="J42" s="85"/>
      <c r="K42" s="85"/>
      <c r="L42" s="85"/>
      <c r="M42" s="85"/>
      <c r="N42" s="85"/>
      <c r="O42" s="85"/>
      <c r="P42" s="85"/>
    </row>
    <row r="43" spans="1:16" ht="15">
      <c r="A43" s="85" t="s">
        <v>225</v>
      </c>
      <c r="B43" s="85">
        <v>1</v>
      </c>
      <c r="C43" s="85"/>
      <c r="D43" s="85"/>
      <c r="E43" s="85"/>
      <c r="F43" s="85"/>
      <c r="G43" s="85"/>
      <c r="H43" s="85"/>
      <c r="I43" s="85"/>
      <c r="J43" s="85"/>
      <c r="K43" s="85"/>
      <c r="L43" s="85"/>
      <c r="M43" s="85"/>
      <c r="N43" s="85"/>
      <c r="O43" s="85"/>
      <c r="P43" s="85"/>
    </row>
    <row r="44" spans="1:16" ht="15">
      <c r="A44" s="85" t="s">
        <v>223</v>
      </c>
      <c r="B44" s="85">
        <v>1</v>
      </c>
      <c r="C44" s="85"/>
      <c r="D44" s="85"/>
      <c r="E44" s="85"/>
      <c r="F44" s="85"/>
      <c r="G44" s="85"/>
      <c r="H44" s="85"/>
      <c r="I44" s="85"/>
      <c r="J44" s="85"/>
      <c r="K44" s="85"/>
      <c r="L44" s="85"/>
      <c r="M44" s="85"/>
      <c r="N44" s="85"/>
      <c r="O44" s="85"/>
      <c r="P44" s="85"/>
    </row>
    <row r="45" spans="1:16" ht="15">
      <c r="A45" s="85" t="s">
        <v>222</v>
      </c>
      <c r="B45" s="85">
        <v>1</v>
      </c>
      <c r="C45" s="85"/>
      <c r="D45" s="85"/>
      <c r="E45" s="85"/>
      <c r="F45" s="85"/>
      <c r="G45" s="85"/>
      <c r="H45" s="85"/>
      <c r="I45" s="85"/>
      <c r="J45" s="85"/>
      <c r="K45" s="85"/>
      <c r="L45" s="85"/>
      <c r="M45" s="85"/>
      <c r="N45" s="85"/>
      <c r="O45" s="85"/>
      <c r="P45" s="85"/>
    </row>
    <row r="48" spans="1:16" ht="15" customHeight="1">
      <c r="A48" s="13" t="s">
        <v>569</v>
      </c>
      <c r="B48" s="13" t="s">
        <v>487</v>
      </c>
      <c r="C48" s="85" t="s">
        <v>572</v>
      </c>
      <c r="D48" s="85" t="s">
        <v>490</v>
      </c>
      <c r="E48" s="13" t="s">
        <v>573</v>
      </c>
      <c r="F48" s="13" t="s">
        <v>492</v>
      </c>
      <c r="G48" s="13" t="s">
        <v>575</v>
      </c>
      <c r="H48" s="13" t="s">
        <v>494</v>
      </c>
      <c r="I48" s="85" t="s">
        <v>577</v>
      </c>
      <c r="J48" s="85" t="s">
        <v>496</v>
      </c>
      <c r="K48" s="85" t="s">
        <v>579</v>
      </c>
      <c r="L48" s="85" t="s">
        <v>498</v>
      </c>
      <c r="M48" s="85" t="s">
        <v>581</v>
      </c>
      <c r="N48" s="85" t="s">
        <v>500</v>
      </c>
      <c r="O48" s="85" t="s">
        <v>583</v>
      </c>
      <c r="P48" s="85" t="s">
        <v>501</v>
      </c>
    </row>
    <row r="49" spans="1:16" ht="15">
      <c r="A49" s="85" t="s">
        <v>227</v>
      </c>
      <c r="B49" s="85">
        <v>1</v>
      </c>
      <c r="C49" s="85"/>
      <c r="D49" s="85"/>
      <c r="E49" s="85" t="s">
        <v>227</v>
      </c>
      <c r="F49" s="85">
        <v>1</v>
      </c>
      <c r="G49" s="85" t="s">
        <v>224</v>
      </c>
      <c r="H49" s="85">
        <v>1</v>
      </c>
      <c r="I49" s="85"/>
      <c r="J49" s="85"/>
      <c r="K49" s="85"/>
      <c r="L49" s="85"/>
      <c r="M49" s="85"/>
      <c r="N49" s="85"/>
      <c r="O49" s="85"/>
      <c r="P49" s="85"/>
    </row>
    <row r="50" spans="1:16" ht="15">
      <c r="A50" s="85" t="s">
        <v>224</v>
      </c>
      <c r="B50" s="85">
        <v>1</v>
      </c>
      <c r="C50" s="85"/>
      <c r="D50" s="85"/>
      <c r="E50" s="85"/>
      <c r="F50" s="85"/>
      <c r="G50" s="85"/>
      <c r="H50" s="85"/>
      <c r="I50" s="85"/>
      <c r="J50" s="85"/>
      <c r="K50" s="85"/>
      <c r="L50" s="85"/>
      <c r="M50" s="85"/>
      <c r="N50" s="85"/>
      <c r="O50" s="85"/>
      <c r="P50" s="85"/>
    </row>
    <row r="53" spans="1:16" ht="15" customHeight="1">
      <c r="A53" s="13" t="s">
        <v>586</v>
      </c>
      <c r="B53" s="13" t="s">
        <v>487</v>
      </c>
      <c r="C53" s="13" t="s">
        <v>587</v>
      </c>
      <c r="D53" s="13" t="s">
        <v>490</v>
      </c>
      <c r="E53" s="13" t="s">
        <v>588</v>
      </c>
      <c r="F53" s="13" t="s">
        <v>492</v>
      </c>
      <c r="G53" s="13" t="s">
        <v>589</v>
      </c>
      <c r="H53" s="13" t="s">
        <v>494</v>
      </c>
      <c r="I53" s="13" t="s">
        <v>590</v>
      </c>
      <c r="J53" s="13" t="s">
        <v>496</v>
      </c>
      <c r="K53" s="13" t="s">
        <v>591</v>
      </c>
      <c r="L53" s="13" t="s">
        <v>498</v>
      </c>
      <c r="M53" s="13" t="s">
        <v>592</v>
      </c>
      <c r="N53" s="13" t="s">
        <v>500</v>
      </c>
      <c r="O53" s="13" t="s">
        <v>593</v>
      </c>
      <c r="P53" s="13" t="s">
        <v>501</v>
      </c>
    </row>
    <row r="54" spans="1:16" ht="15">
      <c r="A54" s="124" t="s">
        <v>226</v>
      </c>
      <c r="B54" s="85">
        <v>201116</v>
      </c>
      <c r="C54" s="124" t="s">
        <v>213</v>
      </c>
      <c r="D54" s="85">
        <v>10184</v>
      </c>
      <c r="E54" s="124" t="s">
        <v>227</v>
      </c>
      <c r="F54" s="85">
        <v>18498</v>
      </c>
      <c r="G54" s="124" t="s">
        <v>224</v>
      </c>
      <c r="H54" s="85">
        <v>3507</v>
      </c>
      <c r="I54" s="124" t="s">
        <v>229</v>
      </c>
      <c r="J54" s="85">
        <v>16559</v>
      </c>
      <c r="K54" s="124" t="s">
        <v>226</v>
      </c>
      <c r="L54" s="85">
        <v>201116</v>
      </c>
      <c r="M54" s="124" t="s">
        <v>223</v>
      </c>
      <c r="N54" s="85">
        <v>9816</v>
      </c>
      <c r="O54" s="124" t="s">
        <v>212</v>
      </c>
      <c r="P54" s="85">
        <v>388</v>
      </c>
    </row>
    <row r="55" spans="1:16" ht="15">
      <c r="A55" s="124" t="s">
        <v>227</v>
      </c>
      <c r="B55" s="85">
        <v>18498</v>
      </c>
      <c r="C55" s="124" t="s">
        <v>220</v>
      </c>
      <c r="D55" s="85">
        <v>641</v>
      </c>
      <c r="E55" s="124" t="s">
        <v>228</v>
      </c>
      <c r="F55" s="85">
        <v>3178</v>
      </c>
      <c r="G55" s="124" t="s">
        <v>215</v>
      </c>
      <c r="H55" s="85">
        <v>277</v>
      </c>
      <c r="I55" s="124" t="s">
        <v>219</v>
      </c>
      <c r="J55" s="85">
        <v>54</v>
      </c>
      <c r="K55" s="124" t="s">
        <v>217</v>
      </c>
      <c r="L55" s="85">
        <v>263</v>
      </c>
      <c r="M55" s="124" t="s">
        <v>214</v>
      </c>
      <c r="N55" s="85">
        <v>79</v>
      </c>
      <c r="O55" s="124" t="s">
        <v>222</v>
      </c>
      <c r="P55" s="85">
        <v>48</v>
      </c>
    </row>
    <row r="56" spans="1:16" ht="15">
      <c r="A56" s="124" t="s">
        <v>229</v>
      </c>
      <c r="B56" s="85">
        <v>16559</v>
      </c>
      <c r="C56" s="124" t="s">
        <v>216</v>
      </c>
      <c r="D56" s="85">
        <v>605</v>
      </c>
      <c r="E56" s="124" t="s">
        <v>218</v>
      </c>
      <c r="F56" s="85">
        <v>2015</v>
      </c>
      <c r="G56" s="124" t="s">
        <v>225</v>
      </c>
      <c r="H56" s="85">
        <v>94</v>
      </c>
      <c r="I56" s="124"/>
      <c r="J56" s="85"/>
      <c r="K56" s="124"/>
      <c r="L56" s="85"/>
      <c r="M56" s="124"/>
      <c r="N56" s="85"/>
      <c r="O56" s="124"/>
      <c r="P56" s="85"/>
    </row>
    <row r="57" spans="1:16" ht="15">
      <c r="A57" s="124" t="s">
        <v>213</v>
      </c>
      <c r="B57" s="85">
        <v>10184</v>
      </c>
      <c r="C57" s="124" t="s">
        <v>221</v>
      </c>
      <c r="D57" s="85">
        <v>235</v>
      </c>
      <c r="E57" s="124"/>
      <c r="F57" s="85"/>
      <c r="G57" s="124"/>
      <c r="H57" s="85"/>
      <c r="I57" s="124"/>
      <c r="J57" s="85"/>
      <c r="K57" s="124"/>
      <c r="L57" s="85"/>
      <c r="M57" s="124"/>
      <c r="N57" s="85"/>
      <c r="O57" s="124"/>
      <c r="P57" s="85"/>
    </row>
    <row r="58" spans="1:16" ht="15">
      <c r="A58" s="124" t="s">
        <v>223</v>
      </c>
      <c r="B58" s="85">
        <v>9816</v>
      </c>
      <c r="C58" s="124"/>
      <c r="D58" s="85"/>
      <c r="E58" s="124"/>
      <c r="F58" s="85"/>
      <c r="G58" s="124"/>
      <c r="H58" s="85"/>
      <c r="I58" s="124"/>
      <c r="J58" s="85"/>
      <c r="K58" s="124"/>
      <c r="L58" s="85"/>
      <c r="M58" s="124"/>
      <c r="N58" s="85"/>
      <c r="O58" s="124"/>
      <c r="P58" s="85"/>
    </row>
    <row r="59" spans="1:16" ht="15">
      <c r="A59" s="124" t="s">
        <v>224</v>
      </c>
      <c r="B59" s="85">
        <v>3507</v>
      </c>
      <c r="C59" s="124"/>
      <c r="D59" s="85"/>
      <c r="E59" s="124"/>
      <c r="F59" s="85"/>
      <c r="G59" s="124"/>
      <c r="H59" s="85"/>
      <c r="I59" s="124"/>
      <c r="J59" s="85"/>
      <c r="K59" s="124"/>
      <c r="L59" s="85"/>
      <c r="M59" s="124"/>
      <c r="N59" s="85"/>
      <c r="O59" s="124"/>
      <c r="P59" s="85"/>
    </row>
    <row r="60" spans="1:16" ht="15">
      <c r="A60" s="124" t="s">
        <v>228</v>
      </c>
      <c r="B60" s="85">
        <v>3178</v>
      </c>
      <c r="C60" s="124"/>
      <c r="D60" s="85"/>
      <c r="E60" s="124"/>
      <c r="F60" s="85"/>
      <c r="G60" s="124"/>
      <c r="H60" s="85"/>
      <c r="I60" s="124"/>
      <c r="J60" s="85"/>
      <c r="K60" s="124"/>
      <c r="L60" s="85"/>
      <c r="M60" s="124"/>
      <c r="N60" s="85"/>
      <c r="O60" s="124"/>
      <c r="P60" s="85"/>
    </row>
    <row r="61" spans="1:16" ht="15">
      <c r="A61" s="124" t="s">
        <v>218</v>
      </c>
      <c r="B61" s="85">
        <v>2015</v>
      </c>
      <c r="C61" s="124"/>
      <c r="D61" s="85"/>
      <c r="E61" s="124"/>
      <c r="F61" s="85"/>
      <c r="G61" s="124"/>
      <c r="H61" s="85"/>
      <c r="I61" s="124"/>
      <c r="J61" s="85"/>
      <c r="K61" s="124"/>
      <c r="L61" s="85"/>
      <c r="M61" s="124"/>
      <c r="N61" s="85"/>
      <c r="O61" s="124"/>
      <c r="P61" s="85"/>
    </row>
    <row r="62" spans="1:16" ht="15">
      <c r="A62" s="124" t="s">
        <v>220</v>
      </c>
      <c r="B62" s="85">
        <v>641</v>
      </c>
      <c r="C62" s="124"/>
      <c r="D62" s="85"/>
      <c r="E62" s="124"/>
      <c r="F62" s="85"/>
      <c r="G62" s="124"/>
      <c r="H62" s="85"/>
      <c r="I62" s="124"/>
      <c r="J62" s="85"/>
      <c r="K62" s="124"/>
      <c r="L62" s="85"/>
      <c r="M62" s="124"/>
      <c r="N62" s="85"/>
      <c r="O62" s="124"/>
      <c r="P62" s="85"/>
    </row>
    <row r="63" spans="1:16" ht="15">
      <c r="A63" s="124" t="s">
        <v>216</v>
      </c>
      <c r="B63" s="85">
        <v>605</v>
      </c>
      <c r="C63" s="124"/>
      <c r="D63" s="85"/>
      <c r="E63" s="124"/>
      <c r="F63" s="85"/>
      <c r="G63" s="124"/>
      <c r="H63" s="85"/>
      <c r="I63" s="124"/>
      <c r="J63" s="85"/>
      <c r="K63" s="124"/>
      <c r="L63" s="85"/>
      <c r="M63" s="124"/>
      <c r="N63" s="85"/>
      <c r="O63" s="124"/>
      <c r="P63" s="85"/>
    </row>
  </sheetData>
  <hyperlinks>
    <hyperlink ref="A2" r:id="rId1" display="https://twitter.com/i/web/status/1164831796652982274"/>
    <hyperlink ref="A3" r:id="rId2" display="https://twitter.com/i/web/status/1164269769987694594"/>
    <hyperlink ref="A4" r:id="rId3" display="https://twitter.com/i/web/status/1161903751076225025"/>
    <hyperlink ref="A5" r:id="rId4" display="https://twitter.com/i/web/status/1161710430399729664"/>
    <hyperlink ref="A6" r:id="rId5" display="https://www.facebook.com/100010809189560/posts/900063167030648/"/>
    <hyperlink ref="A7" r:id="rId6" display="https://twitter.com/i/web/status/1161066981216460801"/>
    <hyperlink ref="A8" r:id="rId7" display="https://twitter.com/i/web/status/1160628655598505984"/>
    <hyperlink ref="A9" r:id="rId8" display="https://twitter.com/i/web/status/1160542695728832512"/>
    <hyperlink ref="C2" r:id="rId9" display="https://twitter.com/i/web/status/1160628655598505984"/>
    <hyperlink ref="C3" r:id="rId10" display="https://www.facebook.com/100010809189560/posts/900063167030648/"/>
    <hyperlink ref="C4" r:id="rId11" display="https://twitter.com/i/web/status/1164269769987694594"/>
    <hyperlink ref="C5" r:id="rId12" display="https://twitter.com/i/web/status/1164831796652982274"/>
    <hyperlink ref="I2" r:id="rId13" display="https://twitter.com/i/web/status/1161903751076225025"/>
    <hyperlink ref="K2" r:id="rId14" display="https://twitter.com/i/web/status/1161710430399729664"/>
    <hyperlink ref="M2" r:id="rId15" display="https://twitter.com/i/web/status/1161066981216460801"/>
    <hyperlink ref="O2" r:id="rId16" display="https://twitter.com/i/web/status/1160542695728832512"/>
  </hyperlinks>
  <printOptions/>
  <pageMargins left="0.7" right="0.7" top="0.75" bottom="0.75" header="0.3" footer="0.3"/>
  <pageSetup orientation="portrait" paperSize="9"/>
  <tableParts>
    <tablePart r:id="rId24"/>
    <tablePart r:id="rId17"/>
    <tablePart r:id="rId20"/>
    <tablePart r:id="rId21"/>
    <tablePart r:id="rId22"/>
    <tablePart r:id="rId19"/>
    <tablePart r:id="rId23"/>
    <tablePart r:id="rId1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632</v>
      </c>
      <c r="B1" s="13" t="s">
        <v>638</v>
      </c>
      <c r="C1" s="13" t="s">
        <v>639</v>
      </c>
      <c r="D1" s="13" t="s">
        <v>144</v>
      </c>
      <c r="E1" s="13" t="s">
        <v>641</v>
      </c>
      <c r="F1" s="13" t="s">
        <v>642</v>
      </c>
      <c r="G1" s="13" t="s">
        <v>643</v>
      </c>
    </row>
    <row r="2" spans="1:7" ht="15">
      <c r="A2" s="85" t="s">
        <v>524</v>
      </c>
      <c r="B2" s="85">
        <v>0</v>
      </c>
      <c r="C2" s="129">
        <v>0</v>
      </c>
      <c r="D2" s="85" t="s">
        <v>640</v>
      </c>
      <c r="E2" s="85"/>
      <c r="F2" s="85"/>
      <c r="G2" s="85"/>
    </row>
    <row r="3" spans="1:7" ht="15">
      <c r="A3" s="85" t="s">
        <v>525</v>
      </c>
      <c r="B3" s="85">
        <v>0</v>
      </c>
      <c r="C3" s="129">
        <v>0</v>
      </c>
      <c r="D3" s="85" t="s">
        <v>640</v>
      </c>
      <c r="E3" s="85"/>
      <c r="F3" s="85"/>
      <c r="G3" s="85"/>
    </row>
    <row r="4" spans="1:7" ht="15">
      <c r="A4" s="85" t="s">
        <v>526</v>
      </c>
      <c r="B4" s="85">
        <v>0</v>
      </c>
      <c r="C4" s="129">
        <v>0</v>
      </c>
      <c r="D4" s="85" t="s">
        <v>640</v>
      </c>
      <c r="E4" s="85"/>
      <c r="F4" s="85"/>
      <c r="G4" s="85"/>
    </row>
    <row r="5" spans="1:7" ht="15">
      <c r="A5" s="85" t="s">
        <v>527</v>
      </c>
      <c r="B5" s="85">
        <v>184</v>
      </c>
      <c r="C5" s="129">
        <v>1</v>
      </c>
      <c r="D5" s="85" t="s">
        <v>640</v>
      </c>
      <c r="E5" s="85"/>
      <c r="F5" s="85"/>
      <c r="G5" s="85"/>
    </row>
    <row r="6" spans="1:7" ht="15">
      <c r="A6" s="85" t="s">
        <v>528</v>
      </c>
      <c r="B6" s="85">
        <v>184</v>
      </c>
      <c r="C6" s="129">
        <v>1</v>
      </c>
      <c r="D6" s="85" t="s">
        <v>640</v>
      </c>
      <c r="E6" s="85"/>
      <c r="F6" s="85"/>
      <c r="G6" s="85"/>
    </row>
    <row r="7" spans="1:7" ht="15">
      <c r="A7" s="91" t="s">
        <v>529</v>
      </c>
      <c r="B7" s="91">
        <v>9</v>
      </c>
      <c r="C7" s="130">
        <v>0.004792253390508284</v>
      </c>
      <c r="D7" s="91" t="s">
        <v>640</v>
      </c>
      <c r="E7" s="91" t="b">
        <v>0</v>
      </c>
      <c r="F7" s="91" t="b">
        <v>0</v>
      </c>
      <c r="G7" s="91" t="b">
        <v>0</v>
      </c>
    </row>
    <row r="8" spans="1:7" ht="15">
      <c r="A8" s="91" t="s">
        <v>530</v>
      </c>
      <c r="B8" s="91">
        <v>8</v>
      </c>
      <c r="C8" s="130">
        <v>0.00425978079156292</v>
      </c>
      <c r="D8" s="91" t="s">
        <v>640</v>
      </c>
      <c r="E8" s="91" t="b">
        <v>0</v>
      </c>
      <c r="F8" s="91" t="b">
        <v>0</v>
      </c>
      <c r="G8" s="91" t="b">
        <v>0</v>
      </c>
    </row>
    <row r="9" spans="1:7" ht="15">
      <c r="A9" s="91" t="s">
        <v>531</v>
      </c>
      <c r="B9" s="91">
        <v>4</v>
      </c>
      <c r="C9" s="130">
        <v>0.008745934256528299</v>
      </c>
      <c r="D9" s="91" t="s">
        <v>640</v>
      </c>
      <c r="E9" s="91" t="b">
        <v>0</v>
      </c>
      <c r="F9" s="91" t="b">
        <v>0</v>
      </c>
      <c r="G9" s="91" t="b">
        <v>0</v>
      </c>
    </row>
    <row r="10" spans="1:7" ht="15">
      <c r="A10" s="91" t="s">
        <v>532</v>
      </c>
      <c r="B10" s="91">
        <v>4</v>
      </c>
      <c r="C10" s="130">
        <v>0.008745934256528299</v>
      </c>
      <c r="D10" s="91" t="s">
        <v>640</v>
      </c>
      <c r="E10" s="91" t="b">
        <v>0</v>
      </c>
      <c r="F10" s="91" t="b">
        <v>0</v>
      </c>
      <c r="G10" s="91" t="b">
        <v>0</v>
      </c>
    </row>
    <row r="11" spans="1:7" ht="15">
      <c r="A11" s="91" t="s">
        <v>533</v>
      </c>
      <c r="B11" s="91">
        <v>3</v>
      </c>
      <c r="C11" s="130">
        <v>0.011521483587956355</v>
      </c>
      <c r="D11" s="91" t="s">
        <v>640</v>
      </c>
      <c r="E11" s="91" t="b">
        <v>0</v>
      </c>
      <c r="F11" s="91" t="b">
        <v>0</v>
      </c>
      <c r="G11" s="91" t="b">
        <v>0</v>
      </c>
    </row>
    <row r="12" spans="1:7" ht="15">
      <c r="A12" s="91" t="s">
        <v>543</v>
      </c>
      <c r="B12" s="91">
        <v>3</v>
      </c>
      <c r="C12" s="130">
        <v>0.011521483587956355</v>
      </c>
      <c r="D12" s="91" t="s">
        <v>640</v>
      </c>
      <c r="E12" s="91" t="b">
        <v>0</v>
      </c>
      <c r="F12" s="91" t="b">
        <v>0</v>
      </c>
      <c r="G12" s="91" t="b">
        <v>0</v>
      </c>
    </row>
    <row r="13" spans="1:7" ht="15">
      <c r="A13" s="91" t="s">
        <v>545</v>
      </c>
      <c r="B13" s="91">
        <v>3</v>
      </c>
      <c r="C13" s="130">
        <v>0.016483516483516484</v>
      </c>
      <c r="D13" s="91" t="s">
        <v>640</v>
      </c>
      <c r="E13" s="91" t="b">
        <v>0</v>
      </c>
      <c r="F13" s="91" t="b">
        <v>0</v>
      </c>
      <c r="G13" s="91" t="b">
        <v>0</v>
      </c>
    </row>
    <row r="14" spans="1:7" ht="15">
      <c r="A14" s="91" t="s">
        <v>633</v>
      </c>
      <c r="B14" s="91">
        <v>2</v>
      </c>
      <c r="C14" s="130">
        <v>0.0076809890586375705</v>
      </c>
      <c r="D14" s="91" t="s">
        <v>640</v>
      </c>
      <c r="E14" s="91" t="b">
        <v>0</v>
      </c>
      <c r="F14" s="91" t="b">
        <v>0</v>
      </c>
      <c r="G14" s="91" t="b">
        <v>0</v>
      </c>
    </row>
    <row r="15" spans="1:7" ht="15">
      <c r="A15" s="91" t="s">
        <v>634</v>
      </c>
      <c r="B15" s="91">
        <v>2</v>
      </c>
      <c r="C15" s="130">
        <v>0.0076809890586375705</v>
      </c>
      <c r="D15" s="91" t="s">
        <v>640</v>
      </c>
      <c r="E15" s="91" t="b">
        <v>0</v>
      </c>
      <c r="F15" s="91" t="b">
        <v>0</v>
      </c>
      <c r="G15" s="91" t="b">
        <v>0</v>
      </c>
    </row>
    <row r="16" spans="1:7" ht="15">
      <c r="A16" s="91" t="s">
        <v>536</v>
      </c>
      <c r="B16" s="91">
        <v>2</v>
      </c>
      <c r="C16" s="130">
        <v>0.0076809890586375705</v>
      </c>
      <c r="D16" s="91" t="s">
        <v>640</v>
      </c>
      <c r="E16" s="91" t="b">
        <v>0</v>
      </c>
      <c r="F16" s="91" t="b">
        <v>0</v>
      </c>
      <c r="G16" s="91" t="b">
        <v>0</v>
      </c>
    </row>
    <row r="17" spans="1:7" ht="15">
      <c r="A17" s="91" t="s">
        <v>537</v>
      </c>
      <c r="B17" s="91">
        <v>2</v>
      </c>
      <c r="C17" s="130">
        <v>0.0076809890586375705</v>
      </c>
      <c r="D17" s="91" t="s">
        <v>640</v>
      </c>
      <c r="E17" s="91" t="b">
        <v>0</v>
      </c>
      <c r="F17" s="91" t="b">
        <v>0</v>
      </c>
      <c r="G17" s="91" t="b">
        <v>0</v>
      </c>
    </row>
    <row r="18" spans="1:7" ht="15">
      <c r="A18" s="91" t="s">
        <v>635</v>
      </c>
      <c r="B18" s="91">
        <v>2</v>
      </c>
      <c r="C18" s="130">
        <v>0.0076809890586375705</v>
      </c>
      <c r="D18" s="91" t="s">
        <v>640</v>
      </c>
      <c r="E18" s="91" t="b">
        <v>0</v>
      </c>
      <c r="F18" s="91" t="b">
        <v>0</v>
      </c>
      <c r="G18" s="91" t="b">
        <v>0</v>
      </c>
    </row>
    <row r="19" spans="1:7" ht="15">
      <c r="A19" s="91" t="s">
        <v>636</v>
      </c>
      <c r="B19" s="91">
        <v>2</v>
      </c>
      <c r="C19" s="130">
        <v>0.0076809890586375705</v>
      </c>
      <c r="D19" s="91" t="s">
        <v>640</v>
      </c>
      <c r="E19" s="91" t="b">
        <v>0</v>
      </c>
      <c r="F19" s="91" t="b">
        <v>0</v>
      </c>
      <c r="G19" s="91" t="b">
        <v>0</v>
      </c>
    </row>
    <row r="20" spans="1:7" ht="15">
      <c r="A20" s="91" t="s">
        <v>542</v>
      </c>
      <c r="B20" s="91">
        <v>2</v>
      </c>
      <c r="C20" s="130">
        <v>0.01098901098901099</v>
      </c>
      <c r="D20" s="91" t="s">
        <v>640</v>
      </c>
      <c r="E20" s="91" t="b">
        <v>0</v>
      </c>
      <c r="F20" s="91" t="b">
        <v>0</v>
      </c>
      <c r="G20" s="91" t="b">
        <v>0</v>
      </c>
    </row>
    <row r="21" spans="1:7" ht="15">
      <c r="A21" s="91" t="s">
        <v>637</v>
      </c>
      <c r="B21" s="91">
        <v>2</v>
      </c>
      <c r="C21" s="130">
        <v>0.0076809890586375705</v>
      </c>
      <c r="D21" s="91" t="s">
        <v>640</v>
      </c>
      <c r="E21" s="91" t="b">
        <v>0</v>
      </c>
      <c r="F21" s="91" t="b">
        <v>0</v>
      </c>
      <c r="G21" s="91" t="b">
        <v>0</v>
      </c>
    </row>
    <row r="22" spans="1:7" ht="15">
      <c r="A22" s="91" t="s">
        <v>546</v>
      </c>
      <c r="B22" s="91">
        <v>2</v>
      </c>
      <c r="C22" s="130">
        <v>0.01098901098901099</v>
      </c>
      <c r="D22" s="91" t="s">
        <v>640</v>
      </c>
      <c r="E22" s="91" t="b">
        <v>0</v>
      </c>
      <c r="F22" s="91" t="b">
        <v>0</v>
      </c>
      <c r="G22" s="91" t="b">
        <v>0</v>
      </c>
    </row>
    <row r="23" spans="1:7" ht="15">
      <c r="A23" s="91" t="s">
        <v>535</v>
      </c>
      <c r="B23" s="91">
        <v>2</v>
      </c>
      <c r="C23" s="130">
        <v>0.01098901098901099</v>
      </c>
      <c r="D23" s="91" t="s">
        <v>640</v>
      </c>
      <c r="E23" s="91" t="b">
        <v>0</v>
      </c>
      <c r="F23" s="91" t="b">
        <v>0</v>
      </c>
      <c r="G23" s="91" t="b">
        <v>0</v>
      </c>
    </row>
    <row r="24" spans="1:7" ht="15">
      <c r="A24" s="91" t="s">
        <v>548</v>
      </c>
      <c r="B24" s="91">
        <v>2</v>
      </c>
      <c r="C24" s="130">
        <v>0.01098901098901099</v>
      </c>
      <c r="D24" s="91" t="s">
        <v>640</v>
      </c>
      <c r="E24" s="91" t="b">
        <v>0</v>
      </c>
      <c r="F24" s="91" t="b">
        <v>0</v>
      </c>
      <c r="G24" s="91" t="b">
        <v>0</v>
      </c>
    </row>
    <row r="25" spans="1:7" ht="15">
      <c r="A25" s="91" t="s">
        <v>549</v>
      </c>
      <c r="B25" s="91">
        <v>2</v>
      </c>
      <c r="C25" s="130">
        <v>0.01098901098901099</v>
      </c>
      <c r="D25" s="91" t="s">
        <v>640</v>
      </c>
      <c r="E25" s="91" t="b">
        <v>0</v>
      </c>
      <c r="F25" s="91" t="b">
        <v>0</v>
      </c>
      <c r="G25" s="91" t="b">
        <v>0</v>
      </c>
    </row>
    <row r="26" spans="1:7" ht="15">
      <c r="A26" s="91" t="s">
        <v>529</v>
      </c>
      <c r="B26" s="91">
        <v>4</v>
      </c>
      <c r="C26" s="130">
        <v>0</v>
      </c>
      <c r="D26" s="91" t="s">
        <v>468</v>
      </c>
      <c r="E26" s="91" t="b">
        <v>0</v>
      </c>
      <c r="F26" s="91" t="b">
        <v>0</v>
      </c>
      <c r="G26" s="91" t="b">
        <v>0</v>
      </c>
    </row>
    <row r="27" spans="1:7" ht="15">
      <c r="A27" s="91" t="s">
        <v>530</v>
      </c>
      <c r="B27" s="91">
        <v>3</v>
      </c>
      <c r="C27" s="130">
        <v>0.005134468627738353</v>
      </c>
      <c r="D27" s="91" t="s">
        <v>468</v>
      </c>
      <c r="E27" s="91" t="b">
        <v>0</v>
      </c>
      <c r="F27" s="91" t="b">
        <v>0</v>
      </c>
      <c r="G27" s="91" t="b">
        <v>0</v>
      </c>
    </row>
    <row r="28" spans="1:7" ht="15">
      <c r="A28" s="91" t="s">
        <v>531</v>
      </c>
      <c r="B28" s="91">
        <v>3</v>
      </c>
      <c r="C28" s="130">
        <v>0.005134468627738353</v>
      </c>
      <c r="D28" s="91" t="s">
        <v>468</v>
      </c>
      <c r="E28" s="91" t="b">
        <v>0</v>
      </c>
      <c r="F28" s="91" t="b">
        <v>0</v>
      </c>
      <c r="G28" s="91" t="b">
        <v>0</v>
      </c>
    </row>
    <row r="29" spans="1:7" ht="15">
      <c r="A29" s="91" t="s">
        <v>535</v>
      </c>
      <c r="B29" s="91">
        <v>2</v>
      </c>
      <c r="C29" s="130">
        <v>0.016494794282957873</v>
      </c>
      <c r="D29" s="91" t="s">
        <v>468</v>
      </c>
      <c r="E29" s="91" t="b">
        <v>0</v>
      </c>
      <c r="F29" s="91" t="b">
        <v>0</v>
      </c>
      <c r="G29" s="91" t="b">
        <v>0</v>
      </c>
    </row>
    <row r="30" spans="1:7" ht="15">
      <c r="A30" s="91" t="s">
        <v>532</v>
      </c>
      <c r="B30" s="91">
        <v>2</v>
      </c>
      <c r="C30" s="130">
        <v>0.008247397141478936</v>
      </c>
      <c r="D30" s="91" t="s">
        <v>468</v>
      </c>
      <c r="E30" s="91" t="b">
        <v>0</v>
      </c>
      <c r="F30" s="91" t="b">
        <v>0</v>
      </c>
      <c r="G30" s="91" t="b">
        <v>0</v>
      </c>
    </row>
    <row r="31" spans="1:7" ht="15">
      <c r="A31" s="91" t="s">
        <v>536</v>
      </c>
      <c r="B31" s="91">
        <v>2</v>
      </c>
      <c r="C31" s="130">
        <v>0.008247397141478936</v>
      </c>
      <c r="D31" s="91" t="s">
        <v>468</v>
      </c>
      <c r="E31" s="91" t="b">
        <v>0</v>
      </c>
      <c r="F31" s="91" t="b">
        <v>0</v>
      </c>
      <c r="G31" s="91" t="b">
        <v>0</v>
      </c>
    </row>
    <row r="32" spans="1:7" ht="15">
      <c r="A32" s="91" t="s">
        <v>537</v>
      </c>
      <c r="B32" s="91">
        <v>2</v>
      </c>
      <c r="C32" s="130">
        <v>0.008247397141478936</v>
      </c>
      <c r="D32" s="91" t="s">
        <v>468</v>
      </c>
      <c r="E32" s="91" t="b">
        <v>0</v>
      </c>
      <c r="F32" s="91" t="b">
        <v>0</v>
      </c>
      <c r="G32" s="91" t="b">
        <v>0</v>
      </c>
    </row>
    <row r="33" spans="1:7" ht="15">
      <c r="A33" s="91" t="s">
        <v>542</v>
      </c>
      <c r="B33" s="91">
        <v>2</v>
      </c>
      <c r="C33" s="130">
        <v>0</v>
      </c>
      <c r="D33" s="91" t="s">
        <v>472</v>
      </c>
      <c r="E33" s="91" t="b">
        <v>0</v>
      </c>
      <c r="F33" s="91" t="b">
        <v>0</v>
      </c>
      <c r="G33" s="91" t="b">
        <v>0</v>
      </c>
    </row>
    <row r="34" spans="1:7" ht="15">
      <c r="A34" s="91" t="s">
        <v>533</v>
      </c>
      <c r="B34" s="91">
        <v>2</v>
      </c>
      <c r="C34" s="130">
        <v>0</v>
      </c>
      <c r="D34" s="91" t="s">
        <v>472</v>
      </c>
      <c r="E34" s="91" t="b">
        <v>0</v>
      </c>
      <c r="F34" s="91" t="b">
        <v>0</v>
      </c>
      <c r="G34" s="91" t="b">
        <v>0</v>
      </c>
    </row>
    <row r="35" spans="1:7" ht="15">
      <c r="A35" s="91" t="s">
        <v>543</v>
      </c>
      <c r="B35" s="91">
        <v>2</v>
      </c>
      <c r="C35" s="130">
        <v>0</v>
      </c>
      <c r="D35" s="91" t="s">
        <v>472</v>
      </c>
      <c r="E35" s="91" t="b">
        <v>0</v>
      </c>
      <c r="F35" s="91" t="b">
        <v>0</v>
      </c>
      <c r="G35" s="91" t="b">
        <v>0</v>
      </c>
    </row>
    <row r="36" spans="1:7" ht="15">
      <c r="A36" s="91" t="s">
        <v>545</v>
      </c>
      <c r="B36" s="91">
        <v>3</v>
      </c>
      <c r="C36" s="130">
        <v>0</v>
      </c>
      <c r="D36" s="91" t="s">
        <v>473</v>
      </c>
      <c r="E36" s="91" t="b">
        <v>0</v>
      </c>
      <c r="F36" s="91" t="b">
        <v>0</v>
      </c>
      <c r="G36" s="91" t="b">
        <v>0</v>
      </c>
    </row>
    <row r="37" spans="1:7" ht="15">
      <c r="A37" s="91" t="s">
        <v>546</v>
      </c>
      <c r="B37" s="91">
        <v>2</v>
      </c>
      <c r="C37" s="130">
        <v>0</v>
      </c>
      <c r="D37" s="91" t="s">
        <v>473</v>
      </c>
      <c r="E37" s="91" t="b">
        <v>0</v>
      </c>
      <c r="F37" s="91" t="b">
        <v>0</v>
      </c>
      <c r="G37" s="91" t="b">
        <v>0</v>
      </c>
    </row>
    <row r="38" spans="1:7" ht="15">
      <c r="A38" s="91" t="s">
        <v>548</v>
      </c>
      <c r="B38" s="91">
        <v>2</v>
      </c>
      <c r="C38" s="130">
        <v>0</v>
      </c>
      <c r="D38" s="91" t="s">
        <v>474</v>
      </c>
      <c r="E38" s="91" t="b">
        <v>0</v>
      </c>
      <c r="F38" s="91" t="b">
        <v>0</v>
      </c>
      <c r="G38" s="91" t="b">
        <v>0</v>
      </c>
    </row>
    <row r="39" spans="1:7" ht="15">
      <c r="A39" s="91" t="s">
        <v>529</v>
      </c>
      <c r="B39" s="91">
        <v>2</v>
      </c>
      <c r="C39" s="130">
        <v>0</v>
      </c>
      <c r="D39" s="91" t="s">
        <v>474</v>
      </c>
      <c r="E39" s="91" t="b">
        <v>0</v>
      </c>
      <c r="F39" s="91" t="b">
        <v>0</v>
      </c>
      <c r="G39" s="91" t="b">
        <v>0</v>
      </c>
    </row>
    <row r="40" spans="1:7" ht="15">
      <c r="A40" s="91" t="s">
        <v>549</v>
      </c>
      <c r="B40" s="91">
        <v>2</v>
      </c>
      <c r="C40" s="130">
        <v>0</v>
      </c>
      <c r="D40" s="91" t="s">
        <v>474</v>
      </c>
      <c r="E40" s="91" t="b">
        <v>0</v>
      </c>
      <c r="F40" s="91" t="b">
        <v>0</v>
      </c>
      <c r="G40"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2019-08-25T03:54:36Z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