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<sst xmlns="http://schemas.openxmlformats.org/spreadsheetml/2006/main" count="2232" uniqueCount="760">
  <si>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</si>
  <si>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</si>
  <si>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</si>
  <si>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</si>
  <si>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</si>
  <si>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</si>
  <si>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</si>
  <si>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</si>
  <si>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</si>
  <si>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</si>
  <si>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</si>
  <si>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</si>
  <si>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</si>
  <si>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</si>
  <si>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</si>
  <si>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</si>
  <si>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</si>
  <si>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</si>
  <si>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</si>
  <si>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</si>
  <si>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</si>
  <si>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</si>
  <si>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</si>
  <si>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</si>
  <si>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</si>
  <si>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</si>
  <si>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</si>
  <si>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</si>
  <si>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</si>
  <si>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</si>
  <si>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</si>
  <si>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</si>
  <si>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</si>
  <si>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</si>
  <si>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</si>
  <si>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</si>
  <si>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</si>
  <si>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</si>
  <si>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</si>
  <si>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</si>
  <si>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</si>
  <si>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</si>
  <si>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</si>
  <si>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</si>
  <si>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</si>
  <si>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</si>
  <si>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</si>
  <si>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</si>
  <si>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</si>
  <si>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</si>
  <si>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</si>
  <si>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</si>
  <si>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</si>
  <si>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</si>
  <si>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</si>
  <si>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</si>
  <si>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</si>
  <si>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</si>
  <si>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</si>
  <si>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</si>
  <si>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</si>
  <si>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</si>
  <si>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</si>
  <si>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</si>
  <si>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</si>
  <si>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</si>
  <si>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</si>
  <si>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</si>
  <si>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</si>
  <si>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</si>
  <si>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</si>
  <si>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</si>
  <si>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</si>
  <si>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</si>
  <si>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</si>
  <si>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</si>
  <si>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</si>
  <si>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</si>
  <si>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</si>
  <si>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</si>
  <si>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</si>
  <si>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</si>
  <si>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</si>
  <si>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</si>
  <si>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</si>
  <si>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</si>
  <si>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</si>
  <si>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</si>
  <si>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</si>
  <si>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</si>
  <si>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</si>
  <si>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</si>
  <si>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</si>
  <si>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</si>
  <si>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</si>
  <si>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</si>
  <si>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</si>
  <si>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</si>
  <si>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</si>
  <si>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</si>
  <si>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</si>
  <si>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</si>
  <si>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</si>
  <si>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</si>
  <si>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</si>
  <si>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</si>
  <si>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</si>
  <si>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</si>
  <si>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</si>
  <si>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</si>
  <si>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</si>
  <si>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</si>
  <si>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</si>
  <si>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</si>
  <si>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</si>
  <si>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</si>
  <si>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</si>
  <si>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</si>
  <si>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</si>
  <si>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</si>
  <si>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</si>
  <si>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</si>
  <si>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</si>
  <si>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</si>
  <si>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</si>
  <si>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</si>
  <si>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</si>
  <si>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</si>
  <si>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</si>
  <si>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</si>
  <si>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</si>
  <si>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</si>
  <si>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</si>
  <si>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</si>
  <si>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</si>
  <si>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</si>
  <si>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</si>
  <si>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</si>
  <si>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</si>
  <si>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</si>
  <si>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</si>
  <si>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</si>
  <si>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</si>
  <si>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</si>
  <si>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</si>
  <si>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</si>
  <si>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</si>
  <si>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</si>
  <si>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</si>
  <si>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</si>
  <si>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</si>
  <si>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</si>
  <si>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</si>
  <si>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</si>
  <si>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</si>
  <si>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</si>
  <si>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</si>
  <si>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</si>
  <si>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</si>
  <si>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</si>
  <si>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</si>
  <si>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</si>
  <si>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</si>
  <si>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</si>
  <si>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</si>
  <si>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</si>
  <si>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</si>
  <si>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</si>
  <si>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</si>
  <si>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</si>
  <si>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</si>
  <si>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</si>
  <si>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</si>
  <si>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</si>
  <si>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</si>
  <si>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</si>
  <si>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</si>
  <si>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</si>
  <si>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</si>
  <si>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</si>
  <si>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</si>
  <si>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</si>
  <si>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</si>
  <si>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</si>
  <si>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</si>
  <si>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</si>
  <si>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</si>
  <si>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</si>
  <si>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</si>
  <si>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</si>
  <si>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</si>
  <si>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</si>
  <si>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</si>
  <si>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</si>
  <si>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</si>
  <si>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</si>
  <si>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</si>
  <si>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</si>
  <si>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</si>
  <si>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</si>
  <si>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</si>
  <si>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</si>
  <si>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</si>
  <si>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</si>
  <si>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</si>
  <si>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</si>
  <si>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</si>
  <si>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</si>
  <si>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</si>
  <si>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</si>
  <si>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</si>
  <si>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</si>
  <si>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mclemoremr</t>
  </si>
  <si>
    <t>drjessigold</t>
  </si>
  <si>
    <t>kpobgyndoc</t>
  </si>
  <si>
    <t>maternova</t>
  </si>
  <si>
    <t>beccah_health</t>
  </si>
  <si>
    <t>jessicaroach01</t>
  </si>
  <si>
    <t>ashmolovely</t>
  </si>
  <si>
    <t>that_danielle</t>
  </si>
  <si>
    <t>katbache</t>
  </si>
  <si>
    <t>doccrearperry</t>
  </si>
  <si>
    <t>blkmamasmatter</t>
  </si>
  <si>
    <t>tweetaonl</t>
  </si>
  <si>
    <t>rjwarrior</t>
  </si>
  <si>
    <t>cmqcc</t>
  </si>
  <si>
    <t>selfmagazine</t>
  </si>
  <si>
    <t>chcfnews</t>
  </si>
  <si>
    <t>healthnet</t>
  </si>
  <si>
    <t>lorenaad80</t>
  </si>
  <si>
    <t>bw4wla</t>
  </si>
  <si>
    <t>Mentions</t>
  </si>
  <si>
    <t>Replies to</t>
  </si>
  <si>
    <t>@tweetAONL Hey @RJWarrior check this out. Cc: @cmqcc @BlkMamasMatter @doccrearperry</t>
  </si>
  <si>
    <t>@drjessigold That’s not how I roll and @RJWarrior is doing QI with @cmqcc and we don’t roll that way either, but then again, we have a reputation for working i and with community and being disruptive. Perhaps that might help?</t>
  </si>
  <si>
    <t>@drjessigold @RJWarrior @cmqcc I don’t use that language (disrespectful to native/indigenous people) and I don’t acknowledge any hierarchy that is dumb. Hence, the difference.</t>
  </si>
  <si>
    <t>@mclemoremr @RJWarrior @cmqcc I think it’s bc I’m low low low low low low low on the totem pole</t>
  </si>
  <si>
    <t>@mclemoremr @RJWarrior @cmqcc Thank you for pointing that out and educating me on it. I won’t use it again.</t>
  </si>
  <si>
    <t>Grateful that @SELFmagazine is bringing attention to #maternalhealth in the US_xD83C__xDF38_ We need to spread the work being done in California via @cmqcc to bring our rates down and have the courage to dive into #healthdisparities _xD83D__xDCAA__xD83C__xDFFD_ https://t.co/xhMpr2qXwx</t>
  </si>
  <si>
    <t>RT @KPobgyndoc: Grateful that @SELFmagazine is bringing attention to #maternalhealth in the US_xD83C__xDF38_ We need to spread the work being done in Ca…</t>
  </si>
  <si>
    <t>Yes! Exactly what @HealthNet wrote! 
#MyBirthMatters
@CHCFNews @cmqcc https://t.co/UjbFPD0sWz</t>
  </si>
  <si>
    <t>Mistreatment reported in Maternal Health #CMQCC https://t.co/mfMYRk6Bwq</t>
  </si>
  <si>
    <t>RT @jessicaroach01: Mistreatment reported in Maternal Health #CMQCC https://t.co/mfMYRk6Bwq</t>
  </si>
  <si>
    <t>According to CMQCC, more than 1 in 3 pregnancy-related deaths could have been prevented. We need action to save our mommas today. #supportblackmommas #VoteforSB464</t>
  </si>
  <si>
    <t>According to CMQCC, more than 1 in 3 pregnancy-related deaths could have been prevented. We need action to save our mommas today. #supportblackmommas #VoteforSB464 @BW4WLA @lorenaAD80</t>
  </si>
  <si>
    <t>https://www.self.com/story/black-maternal-mortality-ed-letter</t>
  </si>
  <si>
    <t>https://twitter.com/HealthNet/status/1154896733442363392</t>
  </si>
  <si>
    <t>self.com</t>
  </si>
  <si>
    <t>twitter.com</t>
  </si>
  <si>
    <t>maternalhealth healthdisparities</t>
  </si>
  <si>
    <t>maternalhealth</t>
  </si>
  <si>
    <t>mybirthmatters</t>
  </si>
  <si>
    <t>supportblackmommas voteforsb464</t>
  </si>
  <si>
    <t>https://pbs.twimg.com/media/D_IkY2HWwAA-KFG.jpg</t>
  </si>
  <si>
    <t>http://pbs.twimg.com/profile_images/1164944730280431617/_6ycq3Cd_normal.jpg</t>
  </si>
  <si>
    <t>http://pbs.twimg.com/profile_images/1101359827866058752/t2wE5lfn_normal.jpg</t>
  </si>
  <si>
    <t>http://pbs.twimg.com/profile_images/918368845064056832/05c35UmX_normal.jpg</t>
  </si>
  <si>
    <t>http://pbs.twimg.com/profile_images/378800000303031384/7f35d7cb6deb1a8af1779d4e43e41345_normal.png</t>
  </si>
  <si>
    <t>http://pbs.twimg.com/profile_images/378800000661949505/acf9c3e18b7634360c9c8820e4f7376a_normal.jpeg</t>
  </si>
  <si>
    <t>http://pbs.twimg.com/profile_images/1033920388353417217/RR3ao0v0_normal.jpg</t>
  </si>
  <si>
    <t>http://pbs.twimg.com/profile_images/1108424332357730304/HZVSVkAN_normal.jpg</t>
  </si>
  <si>
    <t>https://twitter.com/#!/mclemoremr/status/1160775468640899072</t>
  </si>
  <si>
    <t>https://twitter.com/#!/mclemoremr/status/1161722167765143552</t>
  </si>
  <si>
    <t>https://twitter.com/#!/mclemoremr/status/1161723414652043264</t>
  </si>
  <si>
    <t>https://twitter.com/#!/drjessigold/status/1161723141737066497</t>
  </si>
  <si>
    <t>https://twitter.com/#!/drjessigold/status/1161724607029743627</t>
  </si>
  <si>
    <t>https://twitter.com/#!/kpobgyndoc/status/1156775311050080256</t>
  </si>
  <si>
    <t>https://twitter.com/#!/maternova/status/1162898828296695813</t>
  </si>
  <si>
    <t>https://twitter.com/#!/beccah_health/status/1164219585035300864</t>
  </si>
  <si>
    <t>https://twitter.com/#!/jessicaroach01/status/1149020883341778944</t>
  </si>
  <si>
    <t>https://twitter.com/#!/ashmolovely/status/1164737334572670976</t>
  </si>
  <si>
    <t>https://twitter.com/#!/that_danielle/status/1164977513694662657</t>
  </si>
  <si>
    <t>https://twitter.com/#!/katbache/status/1165001832361365504</t>
  </si>
  <si>
    <t>1160775468640899072</t>
  </si>
  <si>
    <t>1161722167765143552</t>
  </si>
  <si>
    <t>1161723414652043264</t>
  </si>
  <si>
    <t>1161723141737066497</t>
  </si>
  <si>
    <t>1161724607029743627</t>
  </si>
  <si>
    <t>1156775311050080256</t>
  </si>
  <si>
    <t>1162898828296695813</t>
  </si>
  <si>
    <t>1164219585035300864</t>
  </si>
  <si>
    <t>1149020883341778944</t>
  </si>
  <si>
    <t>1164737334572670976</t>
  </si>
  <si>
    <t>1164977513694662657</t>
  </si>
  <si>
    <t>1165001832361365504</t>
  </si>
  <si>
    <t>1160297290772426752</t>
  </si>
  <si>
    <t>1161721509217492994</t>
  </si>
  <si>
    <t>50711168</t>
  </si>
  <si>
    <t>785968989092446209</t>
  </si>
  <si>
    <t>34169085</t>
  </si>
  <si>
    <t/>
  </si>
  <si>
    <t>en</t>
  </si>
  <si>
    <t>1154896733442363392</t>
  </si>
  <si>
    <t>Twitter for iPhone</t>
  </si>
  <si>
    <t>Twitter for iPad</t>
  </si>
  <si>
    <t>Twitter Web App</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</si>
  <si>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</si>
  <si>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</si>
  <si>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</si>
  <si>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</si>
  <si>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</si>
  <si>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</si>
  <si>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</si>
  <si>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</si>
  <si>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</si>
  <si>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</si>
  <si>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</si>
  <si>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</si>
  <si>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</si>
  <si>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</si>
  <si>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</si>
  <si>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</si>
  <si>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</si>
  <si>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</si>
  <si>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</si>
  <si>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</si>
  <si>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</si>
  <si>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</si>
  <si>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</si>
  <si>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Monica McLemore PhD, MPH, RN - tenured #SQUAD</t>
  </si>
  <si>
    <t>Joia Crear Perry</t>
  </si>
  <si>
    <t>Black Mamas Matter Alliance</t>
  </si>
  <si>
    <t>AONL</t>
  </si>
  <si>
    <t>Karen A Scott MD, MPH</t>
  </si>
  <si>
    <t>Jessi Gold</t>
  </si>
  <si>
    <t>CMQCC</t>
  </si>
  <si>
    <t>Amanda P. Williams, MD, MPH</t>
  </si>
  <si>
    <t>SELF</t>
  </si>
  <si>
    <t>Maternova</t>
  </si>
  <si>
    <t>Beccah Rothschild</t>
  </si>
  <si>
    <t>CHCF</t>
  </si>
  <si>
    <t>Health Net</t>
  </si>
  <si>
    <t>Jessica Roach, MPH</t>
  </si>
  <si>
    <t>AshRocks</t>
  </si>
  <si>
    <t>DanielleTropeaIBCLC</t>
  </si>
  <si>
    <t>Kathryn Bache</t>
  </si>
  <si>
    <t>Lorena Gonzalez</t>
  </si>
  <si>
    <t>BWW-Los Angeles</t>
  </si>
  <si>
    <t>Baddest-assed thinker, nurse, scientist, geek, wino. Chair-Elect SRH-APHA. Repro Justice. Tweets mine. she/her #NODoloresUmbridge #Wakanda #AssociateProfessor</t>
  </si>
  <si>
    <t>Mother, wife, physician, and fighter for equity. Pres National Birth Equity Collaborative, Board of Trustees PTBi and Community Catalyst</t>
  </si>
  <si>
    <t>We envision a world where Black mamas have the rights, respect, and resources to thrive before, during, and after pregnancy. RTs _xD83D__xDEAB_ endorsements!</t>
  </si>
  <si>
    <t>American Organization for Nursing Leadership (AONL). Formerly the American Organization of Nurse Executives -AONE. Education. Advocacy. Community. #NurseLeaders</t>
  </si>
  <si>
    <t>RJ Informed Sexual, Reproductive, &amp; Perinatal Epidemiologist, Healthcrit, Ob Hospitalist, Dissident Physician, Foodie, Yoda Follower, Lover of Hugs</t>
  </si>
  <si>
    <t>Psychiatrist. Freelance writer. College Mental Health. MD Wellness. @TIMESUPHC. Hate is not a mental illness. Gif enthusiast. Opinions are my own (proudly)</t>
  </si>
  <si>
    <t>Advancing California Maternity Care Through Data Driven Quality Improvement. Check out our Toolkits!  (Tweeting by @christinemorton / RTs ≠ endorsements)</t>
  </si>
  <si>
    <t>Kaiser Permanente OB/GYN. Mom. Follow me for ideas and inspiration for women at every stage of her life. Tweets≠medical advice.</t>
  </si>
  <si>
    <t>Wellness you can trust. #TeamSELF</t>
  </si>
  <si>
    <t>Pioneering women's health solutions company with expertise in obstetrics, newborn, and reproductive health.  Accelerating access to trusted, proven solutions.</t>
  </si>
  <si>
    <t>Principal of Health Engagement Strategies, consulting on patient engagement, health literacy, &amp; healthcare culture change. Swimmer. Yogi. @ConsumerReports alum.</t>
  </si>
  <si>
    <t>The California Health Care Foundation — dedicated to health care that works for all Californians. https://t.co/azqmjylKTO</t>
  </si>
  <si>
    <t>We believe every person deserves a safety net for their health - regardless of age, income, employment status, or current state of health. (800) 291-6911</t>
  </si>
  <si>
    <t>Founder of ROOTT. Reproductive Justice Advocate. Public Health professional. Nurse. Mother. Writer. Researcher. Radical Doula. Tweets are my own</t>
  </si>
  <si>
    <t>Jesus is my savior. Maternal &amp; Child Health is my Passion. Public Health Practitioner. Building Grassroots Maternal  and Child Health Leaders.</t>
  </si>
  <si>
    <t>Hospital-based board certified lactation consultant, MPH student, Child Passenger Safety Tech, Celebrity Baby Blog creator, mom of 2.</t>
  </si>
  <si>
    <t>Mom &amp; Nasty Woman. Talk to me about politics, economics, art, travel, and the perfect brunch but mostly how my sourdough bread is going</t>
  </si>
  <si>
    <t>Official news for California's 80th District Assemblywoman Lorena Gonzalez. Follow @LorenaSGonzalez for the real deal.</t>
  </si>
  <si>
    <t>Black Women for Wellness is committed to healing, educating, inspiring, and supporting Black women.</t>
  </si>
  <si>
    <t>San Francisco</t>
  </si>
  <si>
    <t>New Orleans</t>
  </si>
  <si>
    <t>Chicago, IL</t>
  </si>
  <si>
    <t>St Louis, MO</t>
  </si>
  <si>
    <t>Palo Alto, California</t>
  </si>
  <si>
    <t>Oakland, CA</t>
  </si>
  <si>
    <t>Providence, RI</t>
  </si>
  <si>
    <t>Oakland, California</t>
  </si>
  <si>
    <t>Woodland Hills, CA</t>
  </si>
  <si>
    <t>Columbus, OH</t>
  </si>
  <si>
    <t>Maplewood, NJ</t>
  </si>
  <si>
    <t>San Francisco, CA</t>
  </si>
  <si>
    <t>San Diego County, CA</t>
  </si>
  <si>
    <t>Los Angeles</t>
  </si>
  <si>
    <t>https://t.co/QxhOMY3YGU</t>
  </si>
  <si>
    <t>https://t.co/872vagjsY8</t>
  </si>
  <si>
    <t>https://t.co/pML6xFgnin</t>
  </si>
  <si>
    <t>https://t.co/RpEkj73qRD</t>
  </si>
  <si>
    <t>http://t.co/wn8mVFF03r</t>
  </si>
  <si>
    <t>https://t.co/CjTBtyS2K4</t>
  </si>
  <si>
    <t>https://t.co/2qJGjFy0Ps</t>
  </si>
  <si>
    <t>http://t.co/hZHjVL7TGi</t>
  </si>
  <si>
    <t>https://t.co/4L3JhuQTdh</t>
  </si>
  <si>
    <t>https://t.co/x6BtwAlayw</t>
  </si>
  <si>
    <t>https://t.co/xhGWaqThbo</t>
  </si>
  <si>
    <t>https://t.co/qOC3lwRNKl</t>
  </si>
  <si>
    <t>https://t.co/1yVst4HIoR</t>
  </si>
  <si>
    <t>https://t.co/JHMrCyoZzd</t>
  </si>
  <si>
    <t>http://asm.ca.gov/gonzalez</t>
  </si>
  <si>
    <t>http://t.co/0kPmmmLI</t>
  </si>
  <si>
    <t>https://pbs.twimg.com/profile_banners/34169085/1555871327</t>
  </si>
  <si>
    <t>https://pbs.twimg.com/profile_banners/536610418/1435156324</t>
  </si>
  <si>
    <t>https://pbs.twimg.com/profile_banners/781982295863484456/1557841834</t>
  </si>
  <si>
    <t>https://pbs.twimg.com/profile_banners/50711168/1554995905</t>
  </si>
  <si>
    <t>https://pbs.twimg.com/profile_banners/2613485677/1558649381</t>
  </si>
  <si>
    <t>https://pbs.twimg.com/profile_banners/785968989092446209/1522281288</t>
  </si>
  <si>
    <t>https://pbs.twimg.com/profile_banners/422893220/1521497845</t>
  </si>
  <si>
    <t>https://pbs.twimg.com/profile_banners/475393715/1425922016</t>
  </si>
  <si>
    <t>https://pbs.twimg.com/profile_banners/23798922/1508865128</t>
  </si>
  <si>
    <t>https://pbs.twimg.com/profile_banners/42646960/1537537222</t>
  </si>
  <si>
    <t>https://pbs.twimg.com/profile_banners/1372827320/1546963113</t>
  </si>
  <si>
    <t>https://pbs.twimg.com/profile_banners/37008978/1558634353</t>
  </si>
  <si>
    <t>https://pbs.twimg.com/profile_banners/14208785/1550002622</t>
  </si>
  <si>
    <t>https://pbs.twimg.com/profile_banners/822473467870191616/1554775608</t>
  </si>
  <si>
    <t>https://pbs.twimg.com/profile_banners/14114068/1535340805</t>
  </si>
  <si>
    <t>https://pbs.twimg.com/profile_banners/21115431/1545945355</t>
  </si>
  <si>
    <t>https://pbs.twimg.com/profile_banners/1571456322/1550968592</t>
  </si>
  <si>
    <t>https://pbs.twimg.com/profile_banners/19548478/1509651300</t>
  </si>
  <si>
    <t>http://abs.twimg.com/images/themes/theme14/bg.gif</t>
  </si>
  <si>
    <t>http://abs.twimg.com/images/themes/theme1/bg.png</t>
  </si>
  <si>
    <t>http://abs.twimg.com/images/themes/theme7/bg.gif</t>
  </si>
  <si>
    <t>http://abs.twimg.com/images/themes/theme16/bg.gif</t>
  </si>
  <si>
    <t>http://abs.twimg.com/images/themes/theme5/bg.gif</t>
  </si>
  <si>
    <t>http://abs.twimg.com/images/themes/theme18/bg.gif</t>
  </si>
  <si>
    <t>http://pbs.twimg.com/profile_images/1157753871168487424/Iv7KJuFI_normal.jpg</t>
  </si>
  <si>
    <t>http://pbs.twimg.com/profile_images/1034061111878926338/F6noKVPX_normal.jpg</t>
  </si>
  <si>
    <t>http://pbs.twimg.com/profile_images/1116362756964458497/tMWasG92_normal.jpg</t>
  </si>
  <si>
    <t>http://pbs.twimg.com/profile_images/1131683640021331969/eAXr26dn_normal.jpg</t>
  </si>
  <si>
    <t>http://pbs.twimg.com/profile_images/654521427551367168/AkjRumyP_normal.png</t>
  </si>
  <si>
    <t>http://pbs.twimg.com/profile_images/1011593316721278976/lrPtj5d5_normal.jpg</t>
  </si>
  <si>
    <t>http://pbs.twimg.com/profile_images/691751412036808705/40DpcbP9_normal.jpg</t>
  </si>
  <si>
    <t>http://pbs.twimg.com/profile_images/1154915080900730880/Qe5pMZ1O_normal.jpg</t>
  </si>
  <si>
    <t>http://pbs.twimg.com/profile_images/1103133792737345537/aCXRQeO7_normal.jpg</t>
  </si>
  <si>
    <t>http://pbs.twimg.com/profile_images/1087141968411611137/km7bO5cr_normal.jpg</t>
  </si>
  <si>
    <t>http://pbs.twimg.com/profile_images/799719066734735360/ZKyZzzEH_normal.jpg</t>
  </si>
  <si>
    <t>http://pbs.twimg.com/profile_images/610551612906434560/M-u_kR9B_normal.jpg</t>
  </si>
  <si>
    <t>Open Twitter Page for This Person</t>
  </si>
  <si>
    <t>https://twitter.com/mclemoremr</t>
  </si>
  <si>
    <t>https://twitter.com/doccrearperry</t>
  </si>
  <si>
    <t>https://twitter.com/blkmamasmatter</t>
  </si>
  <si>
    <t>https://twitter.com/tweetaonl</t>
  </si>
  <si>
    <t>https://twitter.com/rjwarrior</t>
  </si>
  <si>
    <t>https://twitter.com/drjessigold</t>
  </si>
  <si>
    <t>https://twitter.com/cmqcc</t>
  </si>
  <si>
    <t>https://twitter.com/kpobgyndoc</t>
  </si>
  <si>
    <t>https://twitter.com/selfmagazine</t>
  </si>
  <si>
    <t>https://twitter.com/maternova</t>
  </si>
  <si>
    <t>https://twitter.com/beccah_health</t>
  </si>
  <si>
    <t>https://twitter.com/chcfnews</t>
  </si>
  <si>
    <t>https://twitter.com/healthnet</t>
  </si>
  <si>
    <t>https://twitter.com/jessicaroach01</t>
  </si>
  <si>
    <t>https://twitter.com/ashmolovely</t>
  </si>
  <si>
    <t>https://twitter.com/that_danielle</t>
  </si>
  <si>
    <t>https://twitter.com/katbache</t>
  </si>
  <si>
    <t>https://twitter.com/lorenaad80</t>
  </si>
  <si>
    <t>https://twitter.com/bw4wla</t>
  </si>
  <si>
    <t>mclemoremr
@drjessigold @RJWarrior @cmqcc
I don’t use that language (disrespectful
to native/indigenous people) and
I don’t acknowledge any hierarchy
that is dumb. Hence, the difference.</t>
  </si>
  <si>
    <t xml:space="preserve">doccrearperry
</t>
  </si>
  <si>
    <t xml:space="preserve">blkmamasmatter
</t>
  </si>
  <si>
    <t xml:space="preserve">tweetaonl
</t>
  </si>
  <si>
    <t xml:space="preserve">rjwarrior
</t>
  </si>
  <si>
    <t>drjessigold
@mclemoremr @RJWarrior @cmqcc Thank
you for pointing that out and educating
me on it. I won’t use it again.</t>
  </si>
  <si>
    <t xml:space="preserve">cmqcc
</t>
  </si>
  <si>
    <t>kpobgyndoc
Grateful that @SELFmagazine is
bringing attention to #maternalhealth
in the US_xD83C__xDF38_ We need to spread the
work being done in California via
@cmqcc to bring our rates down
and have the courage to dive into
#healthdisparities _xD83D__xDCAA__xD83C__xDFFD_ https://t.co/xhMpr2qXwx</t>
  </si>
  <si>
    <t xml:space="preserve">selfmagazine
</t>
  </si>
  <si>
    <t>maternova
RT @KPobgyndoc: Grateful that @SELFmagazine
is bringing attention to #maternalhealth
in the US_xD83C__xDF38_ We need to spread the
work being done in Ca…</t>
  </si>
  <si>
    <t>beccah_health
Yes! Exactly what @HealthNet wrote!
#MyBirthMatters @CHCFNews @cmqcc
https://t.co/UjbFPD0sWz</t>
  </si>
  <si>
    <t xml:space="preserve">chcfnews
</t>
  </si>
  <si>
    <t xml:space="preserve">healthnet
</t>
  </si>
  <si>
    <t>jessicaroach01
Mistreatment reported in Maternal
Health #CMQCC https://t.co/mfMYRk6Bwq</t>
  </si>
  <si>
    <t>ashmolovely
RT @jessicaroach01: Mistreatment
reported in Maternal Health #CMQCC
https://t.co/mfMYRk6Bwq</t>
  </si>
  <si>
    <t>that_danielle
According to CMQCC, more than 1
in 3 pregnancy-related deaths could
have been prevented. We need action
to save our mommas today. #supportblackmommas
#VoteforSB464</t>
  </si>
  <si>
    <t>katbache
According to CMQCC, more than 1
in 3 pregnancy-related deaths could
have been prevented. We need action
to save our mommas today. #supportblackmommas
#VoteforSB464 @BW4WLA @lorenaAD80</t>
  </si>
  <si>
    <t xml:space="preserve">lorenaad80
</t>
  </si>
  <si>
    <t xml:space="preserve">bw4wla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</si>
  <si>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</si>
  <si>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</si>
  <si>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</si>
  <si>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</si>
  <si>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</si>
  <si>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</si>
  <si>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</si>
  <si>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</si>
  <si>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</si>
  <si>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</si>
  <si>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</si>
  <si>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</si>
  <si>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</si>
  <si>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</si>
  <si>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</si>
  <si>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</si>
  <si>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</si>
  <si>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</si>
  <si>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</si>
  <si>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</si>
  <si>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</si>
  <si>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</si>
  <si>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</si>
  <si>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</si>
  <si>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</si>
  <si>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</si>
  <si>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</si>
  <si>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</si>
  <si>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</si>
  <si>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</si>
  <si>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</si>
  <si>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</si>
  <si>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</si>
  <si>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</si>
  <si>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</si>
  <si>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</si>
  <si>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</si>
  <si>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</si>
  <si>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</si>
  <si>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</si>
  <si>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</si>
  <si>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</si>
  <si>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</si>
  <si>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</si>
  <si>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</si>
  <si>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</si>
  <si>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</si>
  <si>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</si>
  <si>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</si>
  <si>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</si>
  <si>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</si>
  <si>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</si>
  <si>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</si>
  <si>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</si>
  <si>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</si>
  <si>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</si>
  <si>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</si>
  <si>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</si>
  <si>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</si>
  <si>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</si>
  <si>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</si>
  <si>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</si>
  <si>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</si>
  <si>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</si>
  <si>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</si>
  <si>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</si>
  <si>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</si>
  <si>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</si>
  <si>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</si>
  <si>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</si>
  <si>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</si>
  <si>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</si>
  <si>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</si>
  <si>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</si>
  <si>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</si>
  <si>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</si>
  <si>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</si>
  <si>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</si>
  <si>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</si>
  <si>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supportblackmommas</t>
  </si>
  <si>
    <t>voteforsb464</t>
  </si>
  <si>
    <t>healthdisparities</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</si>
  <si>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</si>
  <si>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</si>
  <si>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</si>
  <si>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</si>
  <si>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</si>
  <si>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</si>
  <si>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</si>
  <si>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</si>
  <si>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</si>
  <si>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</si>
  <si>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</si>
  <si>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</si>
  <si>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</si>
  <si>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low</t>
  </si>
  <si>
    <t>need</t>
  </si>
  <si>
    <t>t</t>
  </si>
  <si>
    <t>Top Words in Tweet in G1</t>
  </si>
  <si>
    <t>don</t>
  </si>
  <si>
    <t>out</t>
  </si>
  <si>
    <t>use</t>
  </si>
  <si>
    <t>again</t>
  </si>
  <si>
    <t>s</t>
  </si>
  <si>
    <t>Top Words in Tweet in G2</t>
  </si>
  <si>
    <t>Top Words in Tweet in G3</t>
  </si>
  <si>
    <t>Top Words in Tweet in G4</t>
  </si>
  <si>
    <t>grateful</t>
  </si>
  <si>
    <t>bringing</t>
  </si>
  <si>
    <t>attention</t>
  </si>
  <si>
    <t>#maternalhealth</t>
  </si>
  <si>
    <t>spread</t>
  </si>
  <si>
    <t>work</t>
  </si>
  <si>
    <t>being</t>
  </si>
  <si>
    <t>done</t>
  </si>
  <si>
    <t>Top Words in Tweet in G5</t>
  </si>
  <si>
    <t>mistreatment</t>
  </si>
  <si>
    <t>reported</t>
  </si>
  <si>
    <t>maternal</t>
  </si>
  <si>
    <t>health</t>
  </si>
  <si>
    <t>#cmqcc</t>
  </si>
  <si>
    <t>Top Words in Tweet in G6</t>
  </si>
  <si>
    <t>Top Words in Tweet</t>
  </si>
  <si>
    <t>low rjwarrior cmqcc t don mclemoremr out use again s</t>
  </si>
  <si>
    <t>grateful selfmagazine bringing attention #maternalhealth need spread work being done</t>
  </si>
  <si>
    <t>mistreatment reported maternal health #cmqcc</t>
  </si>
  <si>
    <t>Top Word Pairs in Tweet in Entire Graph</t>
  </si>
  <si>
    <t>low,low</t>
  </si>
  <si>
    <t>rjwarrior,cmqcc</t>
  </si>
  <si>
    <t>don,t</t>
  </si>
  <si>
    <t>according,cmqcc</t>
  </si>
  <si>
    <t>cmqcc,more</t>
  </si>
  <si>
    <t>more,1</t>
  </si>
  <si>
    <t>1,3</t>
  </si>
  <si>
    <t>3,pregnancy</t>
  </si>
  <si>
    <t>pregnancy,related</t>
  </si>
  <si>
    <t>related,deaths</t>
  </si>
  <si>
    <t>Top Word Pairs in Tweet in G1</t>
  </si>
  <si>
    <t>mclemoremr,rjwarrior</t>
  </si>
  <si>
    <t>t,use</t>
  </si>
  <si>
    <t>cmqcc,don</t>
  </si>
  <si>
    <t>Top Word Pairs in Tweet in G2</t>
  </si>
  <si>
    <t>Top Word Pairs in Tweet in G3</t>
  </si>
  <si>
    <t>Top Word Pairs in Tweet in G4</t>
  </si>
  <si>
    <t>grateful,selfmagazine</t>
  </si>
  <si>
    <t>selfmagazine,bringing</t>
  </si>
  <si>
    <t>bringing,attention</t>
  </si>
  <si>
    <t>attention,#maternalhealth</t>
  </si>
  <si>
    <t>#maternalhealth,need</t>
  </si>
  <si>
    <t>need,spread</t>
  </si>
  <si>
    <t>spread,work</t>
  </si>
  <si>
    <t>work,being</t>
  </si>
  <si>
    <t>being,done</t>
  </si>
  <si>
    <t>Top Word Pairs in Tweet in G5</t>
  </si>
  <si>
    <t>mistreatment,reported</t>
  </si>
  <si>
    <t>reported,maternal</t>
  </si>
  <si>
    <t>maternal,health</t>
  </si>
  <si>
    <t>health,#cmqcc</t>
  </si>
  <si>
    <t>Top Word Pairs in Tweet in G6</t>
  </si>
  <si>
    <t>Top Word Pairs in Tweet</t>
  </si>
  <si>
    <t>low,low  rjwarrior,cmqcc  don,t  mclemoremr,rjwarrior  t,use  cmqcc,don</t>
  </si>
  <si>
    <t>grateful,selfmagazine  selfmagazine,bringing  bringing,attention  attention,#maternalhealth  #maternalhealth,need  need,spread  spread,work  work,being  being,done</t>
  </si>
  <si>
    <t>mistreatment,reported  reported,maternal  maternal,health  health,#cmqcc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</si>
  <si>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</si>
  <si>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</si>
  <si>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</si>
  <si>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</si>
  <si>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</si>
  <si>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</si>
  <si>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</si>
  <si>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</si>
  <si>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</si>
  <si>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</si>
  <si>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</si>
  <si>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</si>
  <si>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</si>
  <si>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</si>
  <si>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</si>
  <si>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mclemoremr drjessigold tweetaonl</t>
  </si>
  <si>
    <t>Top Mentioned in Tweet</t>
  </si>
  <si>
    <t>rjwarrior cmqcc blkmamasmatter doccrearperry</t>
  </si>
  <si>
    <t>bw4wla lorenaad80</t>
  </si>
  <si>
    <t>healthnet chcfnews cmqcc</t>
  </si>
  <si>
    <t>selfmagazine kpobgyndoc cmqcc</t>
  </si>
  <si>
    <t>Top Tweeters in Entire Graph</t>
  </si>
  <si>
    <t>Top Tweeters in G1</t>
  </si>
  <si>
    <t>Top Tweeters in G2</t>
  </si>
  <si>
    <t>Top Tweeters in G3</t>
  </si>
  <si>
    <t>Top Tweeters in G4</t>
  </si>
  <si>
    <t>Top Tweeters in G5</t>
  </si>
  <si>
    <t>Top Tweeters in G6</t>
  </si>
  <si>
    <t>Top Tweeters</t>
  </si>
  <si>
    <t>mclemoremr drjessigold doccrearperry tweetaonl cmqcc blkmamasmatter rjwarrior</t>
  </si>
  <si>
    <t>lorenaad80 bw4wla katbache</t>
  </si>
  <si>
    <t>chcfnews healthnet beccah_health</t>
  </si>
  <si>
    <t>selfmagazine maternova kpobgyndoc</t>
  </si>
  <si>
    <t>jessicaroach01 ashmolovely</t>
  </si>
  <si>
    <t>Top URLs in Tweet by Count</t>
  </si>
  <si>
    <t>Top URLs in Tweet by Salience</t>
  </si>
  <si>
    <t>Top Domains in Tweet by Count</t>
  </si>
  <si>
    <t>Top Domains in Tweet by Salience</t>
  </si>
  <si>
    <t>Top Hashtags in Tweet by Count</t>
  </si>
  <si>
    <t>Top Hashtags in Tweet by Salience</t>
  </si>
  <si>
    <t>Top Words in Tweet by Count</t>
  </si>
  <si>
    <t>rjwarrior don t drjessigold roll use language disrespectful native indigenous</t>
  </si>
  <si>
    <t>low mclemoremr rjwarrior thank pointing out educating won t use</t>
  </si>
  <si>
    <t>kpobgyndoc grateful selfmagazine bringing attention #maternalhealth need spread work being</t>
  </si>
  <si>
    <t>yes exactly healthnet wrote #mybirthmatters chcfnews</t>
  </si>
  <si>
    <t>jessicaroach01 mistreatment reported maternal health #cmqcc</t>
  </si>
  <si>
    <t>according more 1 3 pregnancy related deaths prevented need action</t>
  </si>
  <si>
    <t>Top Words in Tweet by Salience</t>
  </si>
  <si>
    <t>roll don t use language disrespectful native indigenous people acknowledge</t>
  </si>
  <si>
    <t>low thank pointing out educating won t use again think</t>
  </si>
  <si>
    <t>Top Word Pairs in Tweet by Count</t>
  </si>
  <si>
    <t>don,t  cmqcc,don  drjessigold,rjwarrior  rjwarrior,cmqcc  t,use  use,language  language,disrespectful  disrespectful,native  native,indigenous  indigenous,people</t>
  </si>
  <si>
    <t>low,low  mclemoremr,rjwarrior  rjwarrior,cmqcc  cmqcc,thank  thank,pointing  pointing,out  out,educating  educating,won  won,t  t,use</t>
  </si>
  <si>
    <t>grateful,selfmagazine  selfmagazine,bringing  bringing,attention  attention,#maternalhealth  #maternalhealth,need  need,spread  spread,work  work,being  being,done  done,california</t>
  </si>
  <si>
    <t>kpobgyndoc,grateful  grateful,selfmagazine  selfmagazine,bringing  bringing,attention  attention,#maternalhealth  #maternalhealth,need  need,spread  spread,work  work,being  being,done</t>
  </si>
  <si>
    <t>yes,exactly  exactly,healthnet  healthnet,wrote  wrote,#mybirthmatters  #mybirthmatters,chcfnews  chcfnews,cmqcc</t>
  </si>
  <si>
    <t>jessicaroach01,mistreatment  mistreatment,reported  reported,maternal  maternal,health  health,#cmqcc</t>
  </si>
  <si>
    <t>according,cmqcc  cmqcc,more  more,1  1,3  3,pregnancy  pregnancy,related  related,deaths  deaths,prevented  prevented,need  need,action</t>
  </si>
  <si>
    <t>Top Word Pairs in Tweet by Salience</t>
  </si>
  <si>
    <t>don,t  drjessigold,rjwarrior  rjwarrior,cmqcc  t,use  use,language  language,disrespectful  disrespectful,native  native,indigenous  indigenous,people  people,don</t>
  </si>
  <si>
    <t>low,low  cmqcc,thank  thank,pointing  pointing,out  out,educating  educating,won  won,t  t,use  use,again  cmqcc,think</t>
  </si>
  <si>
    <t>Word</t>
  </si>
  <si>
    <t>according</t>
  </si>
  <si>
    <t>more</t>
  </si>
  <si>
    <t>1</t>
  </si>
  <si>
    <t>3</t>
  </si>
  <si>
    <t>pregnancy</t>
  </si>
  <si>
    <t>related</t>
  </si>
  <si>
    <t>deaths</t>
  </si>
  <si>
    <t>prevented</t>
  </si>
  <si>
    <t>action</t>
  </si>
  <si>
    <t>save</t>
  </si>
  <si>
    <t>mommas</t>
  </si>
  <si>
    <t>today</t>
  </si>
  <si>
    <t>#supportblackmommas</t>
  </si>
  <si>
    <t>#voteforsb464</t>
  </si>
  <si>
    <t>roll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</si>
  <si>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</si>
  <si>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</si>
  <si>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</si>
  <si>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</si>
  <si>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</si>
  <si>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</si>
  <si>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</si>
  <si>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</si>
  <si>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</si>
  <si>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</si>
  <si>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</si>
  <si>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</si>
  <si>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</si>
  <si>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</si>
  <si>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</si>
  <si>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</si>
  <si>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</si>
  <si>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</si>
  <si>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</si>
  <si>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</si>
  <si>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</si>
  <si>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</si>
  <si>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</si>
  <si>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</si>
  <si>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</si>
  <si>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</si>
  <si>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</si>
  <si>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</si>
  <si>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</si>
  <si>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</si>
  <si>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</si>
  <si>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</si>
  <si>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</si>
  <si>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</si>
  <si>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</si>
  <si>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</si>
  <si>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</si>
  <si>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</si>
  <si>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</si>
  <si>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</si>
  <si>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</si>
  <si>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</si>
  <si>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</si>
  <si>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</si>
  <si>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</si>
  <si>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</si>
  <si>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</si>
  <si>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</si>
  <si>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</si>
  <si>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</si>
  <si>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</si>
  <si>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</si>
  <si>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low rjwarrior cmqcc t don mclemoremr out use again s</t>
  </si>
  <si>
    <t>G4: grateful selfmagazine bringing attention #maternalhealth need spread work being done</t>
  </si>
  <si>
    <t>G5: mistreatment reported maternal health #cmqcc</t>
  </si>
  <si>
    <t>Autofill Workbook Results</t>
  </si>
  <si>
    <t>Edge Weight▓1▓2▓0▓True▓Gray▓Red▓▓Edge Weight▓1▓2▓0▓3▓10▓False▓Edge Weight▓1▓2▓0▓35▓12▓False▓▓0▓0▓0▓True▓Black▓Black▓▓Followers▓20▓10246▓0▓162▓1000▓False▓▓0▓0▓0▓0▓0▓False▓▓0▓0▓0▓0▓0▓False▓▓0▓0▓0▓0▓0▓False</t>
  </si>
  <si>
    <t>GraphSource░GraphServerTwitterSearch▓GraphTerm░cmqcc▓ImportDescription░The graph represents a network of 19 Twitter users whose tweets in the requested range contained "cmqcc", or who were replied to or mentioned in those tweets.  The network was obtained from the NodeXL Graph Server on Sunday, 25 August 2019 at 18:51 UTC.
The requested start date was Sunday, 25 August 2019 at 00:01 UTC and the maximum number of days (going backward) was 14.
The maximum number of tweets collected was 5,000.
The tweets in the network were tweeted over the 11-day, 15-hour, 54-minute period from Monday, 12 August 2019 at 04:50 UTC to Friday, 23 August 2019 at 20:44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</si>
</sst>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541211"/>
        <c:axId val="46544308"/>
      </c:barChart>
      <c:catAx>
        <c:axId val="275412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544308"/>
        <c:crosses val="autoZero"/>
        <c:auto val="1"/>
        <c:lblOffset val="100"/>
        <c:noMultiLvlLbl val="0"/>
      </c:catAx>
      <c:valAx>
        <c:axId val="4654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1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7/10/2019 18:21</c:v>
                </c:pt>
                <c:pt idx="1">
                  <c:v>8/1/2019 3:55</c:v>
                </c:pt>
                <c:pt idx="2">
                  <c:v>8/12/2019 4:50</c:v>
                </c:pt>
                <c:pt idx="3">
                  <c:v>8/14/2019 19:32</c:v>
                </c:pt>
                <c:pt idx="4">
                  <c:v>8/14/2019 19:35</c:v>
                </c:pt>
                <c:pt idx="5">
                  <c:v>8/14/2019 19:37</c:v>
                </c:pt>
                <c:pt idx="6">
                  <c:v>8/14/2019 19:41</c:v>
                </c:pt>
                <c:pt idx="7">
                  <c:v>8/18/2019 1:27</c:v>
                </c:pt>
                <c:pt idx="8">
                  <c:v>8/21/2019 16:55</c:v>
                </c:pt>
                <c:pt idx="9">
                  <c:v>8/23/2019 3:13</c:v>
                </c:pt>
                <c:pt idx="10">
                  <c:v>8/23/2019 19:07</c:v>
                </c:pt>
                <c:pt idx="11">
                  <c:v>8/23/2019 20:44</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3271589"/>
        <c:axId val="29444302"/>
      </c:barChart>
      <c:catAx>
        <c:axId val="3271589"/>
        <c:scaling>
          <c:orientation val="minMax"/>
        </c:scaling>
        <c:axPos val="b"/>
        <c:delete val="0"/>
        <c:numFmt formatCode="General" sourceLinked="1"/>
        <c:majorTickMark val="out"/>
        <c:minorTickMark val="none"/>
        <c:tickLblPos val="nextTo"/>
        <c:crossAx val="29444302"/>
        <c:crosses val="autoZero"/>
        <c:auto val="1"/>
        <c:lblOffset val="100"/>
        <c:noMultiLvlLbl val="0"/>
      </c:catAx>
      <c:valAx>
        <c:axId val="29444302"/>
        <c:scaling>
          <c:orientation val="minMax"/>
        </c:scaling>
        <c:axPos val="l"/>
        <c:majorGridlines/>
        <c:delete val="0"/>
        <c:numFmt formatCode="General" sourceLinked="1"/>
        <c:majorTickMark val="out"/>
        <c:minorTickMark val="none"/>
        <c:tickLblPos val="nextTo"/>
        <c:crossAx val="32715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245589"/>
        <c:axId val="11992574"/>
      </c:barChart>
      <c:catAx>
        <c:axId val="162455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992574"/>
        <c:crosses val="autoZero"/>
        <c:auto val="1"/>
        <c:lblOffset val="100"/>
        <c:noMultiLvlLbl val="0"/>
      </c:catAx>
      <c:valAx>
        <c:axId val="11992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45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824303"/>
        <c:axId val="31874408"/>
      </c:barChart>
      <c:catAx>
        <c:axId val="40824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74408"/>
        <c:crosses val="autoZero"/>
        <c:auto val="1"/>
        <c:lblOffset val="100"/>
        <c:noMultiLvlLbl val="0"/>
      </c:catAx>
      <c:valAx>
        <c:axId val="31874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24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434217"/>
        <c:axId val="31690226"/>
      </c:barChart>
      <c:catAx>
        <c:axId val="18434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690226"/>
        <c:crosses val="autoZero"/>
        <c:auto val="1"/>
        <c:lblOffset val="100"/>
        <c:noMultiLvlLbl val="0"/>
      </c:catAx>
      <c:valAx>
        <c:axId val="3169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34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776579"/>
        <c:axId val="16771484"/>
      </c:barChart>
      <c:catAx>
        <c:axId val="167765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71484"/>
        <c:crosses val="autoZero"/>
        <c:auto val="1"/>
        <c:lblOffset val="100"/>
        <c:noMultiLvlLbl val="0"/>
      </c:catAx>
      <c:valAx>
        <c:axId val="16771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76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725629"/>
        <c:axId val="16312934"/>
      </c:barChart>
      <c:catAx>
        <c:axId val="167256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312934"/>
        <c:crosses val="autoZero"/>
        <c:auto val="1"/>
        <c:lblOffset val="100"/>
        <c:noMultiLvlLbl val="0"/>
      </c:catAx>
      <c:valAx>
        <c:axId val="16312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25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598679"/>
        <c:axId val="46279248"/>
      </c:barChart>
      <c:catAx>
        <c:axId val="125986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279248"/>
        <c:crosses val="autoZero"/>
        <c:auto val="1"/>
        <c:lblOffset val="100"/>
        <c:noMultiLvlLbl val="0"/>
      </c:catAx>
      <c:valAx>
        <c:axId val="4627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98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860049"/>
        <c:axId val="57631578"/>
      </c:barChart>
      <c:catAx>
        <c:axId val="138600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631578"/>
        <c:crosses val="autoZero"/>
        <c:auto val="1"/>
        <c:lblOffset val="100"/>
        <c:noMultiLvlLbl val="0"/>
      </c:catAx>
      <c:valAx>
        <c:axId val="57631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0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922155"/>
        <c:axId val="37646212"/>
      </c:barChart>
      <c:catAx>
        <c:axId val="48922155"/>
        <c:scaling>
          <c:orientation val="minMax"/>
        </c:scaling>
        <c:axPos val="b"/>
        <c:delete val="1"/>
        <c:majorTickMark val="out"/>
        <c:minorTickMark val="none"/>
        <c:tickLblPos val="none"/>
        <c:crossAx val="37646212"/>
        <c:crosses val="autoZero"/>
        <c:auto val="1"/>
        <c:lblOffset val="100"/>
        <c:noMultiLvlLbl val="0"/>
      </c:catAx>
      <c:valAx>
        <c:axId val="37646212"/>
        <c:scaling>
          <c:orientation val="minMax"/>
        </c:scaling>
        <c:axPos val="l"/>
        <c:delete val="1"/>
        <c:majorTickMark val="out"/>
        <c:minorTickMark val="none"/>
        <c:tickLblPos val="none"/>
        <c:crossAx val="489221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maternalhealth healthdisparities"/>
        <s v="maternalhealth"/>
        <s v="mybirthmatters"/>
        <s v="cmqcc"/>
        <s v="supportblackmommas voteforsb464"/>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19-08-12T04:50:12.000"/>
        <d v="2019-08-14T19:32:03.000"/>
        <d v="2019-08-14T19:37:00.000"/>
        <d v="2019-08-14T19:35:55.000"/>
        <d v="2019-08-14T19:41:44.000"/>
        <d v="2019-08-01T03:55:00.000"/>
        <d v="2019-08-18T01:27:40.000"/>
        <d v="2019-08-21T16:55:53.000"/>
        <d v="2019-07-10T18:21:41.000"/>
        <d v="2019-08-23T03:13:14.000"/>
        <d v="2019-08-23T19:07:38.000"/>
        <d v="2019-08-23T20:44:1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clemoremr"/>
    <s v="doccrearperry"/>
    <m/>
    <m/>
    <m/>
    <m/>
    <m/>
    <m/>
    <m/>
    <m/>
    <s v="No"/>
    <n v="3"/>
    <m/>
    <m/>
    <x v="0"/>
    <d v="2019-08-12T04:50:12.000"/>
    <s v="@tweetAONL Hey @RJWarrior check this out. Cc: @cmqcc @BlkMamasMatter @doccrearperry"/>
    <m/>
    <m/>
    <x v="0"/>
    <m/>
    <s v="http://pbs.twimg.com/profile_images/1164944730280431617/_6ycq3Cd_normal.jpg"/>
    <x v="0"/>
    <s v="https://twitter.com/#!/mclemoremr/status/1160775468640899072"/>
    <m/>
    <m/>
    <s v="1160775468640899072"/>
    <s v="1160297290772426752"/>
    <b v="0"/>
    <n v="2"/>
    <s v="50711168"/>
    <b v="0"/>
    <s v="en"/>
    <m/>
    <s v=""/>
    <b v="0"/>
    <n v="0"/>
    <s v=""/>
    <s v="Twitter for iPhone"/>
    <b v="0"/>
    <s v="1160297290772426752"/>
    <s v="Tweet"/>
    <n v="0"/>
    <n v="0"/>
    <m/>
    <m/>
    <m/>
    <m/>
    <m/>
    <m/>
    <m/>
    <m/>
    <n v="1"/>
    <s v="1"/>
    <s v="1"/>
    <m/>
    <m/>
    <m/>
    <m/>
    <m/>
    <m/>
    <m/>
    <m/>
    <m/>
  </r>
  <r>
    <s v="mclemoremr"/>
    <s v="rjwarrior"/>
    <m/>
    <m/>
    <m/>
    <m/>
    <m/>
    <m/>
    <m/>
    <m/>
    <s v="No"/>
    <n v="7"/>
    <m/>
    <m/>
    <x v="0"/>
    <d v="2019-08-14T19:32:03.000"/>
    <s v="@drjessigold That’s not how I roll and @RJWarrior is doing QI with @cmqcc and we don’t roll that way either, but then again, we have a reputation for working i and with community and being disruptive. Perhaps that might help?"/>
    <m/>
    <m/>
    <x v="0"/>
    <m/>
    <s v="http://pbs.twimg.com/profile_images/1164944730280431617/_6ycq3Cd_normal.jpg"/>
    <x v="1"/>
    <s v="https://twitter.com/#!/mclemoremr/status/1161722167765143552"/>
    <m/>
    <m/>
    <s v="1161722167765143552"/>
    <s v="1161721509217492994"/>
    <b v="0"/>
    <n v="1"/>
    <s v="785968989092446209"/>
    <b v="0"/>
    <s v="en"/>
    <m/>
    <s v=""/>
    <b v="0"/>
    <n v="0"/>
    <s v=""/>
    <s v="Twitter for iPad"/>
    <b v="0"/>
    <s v="1161721509217492994"/>
    <s v="Tweet"/>
    <n v="0"/>
    <n v="0"/>
    <m/>
    <m/>
    <m/>
    <m/>
    <m/>
    <m/>
    <m/>
    <m/>
    <n v="3"/>
    <s v="1"/>
    <s v="1"/>
    <m/>
    <m/>
    <m/>
    <m/>
    <m/>
    <m/>
    <m/>
    <m/>
    <m/>
  </r>
  <r>
    <s v="mclemoremr"/>
    <s v="rjwarrior"/>
    <m/>
    <m/>
    <m/>
    <m/>
    <m/>
    <m/>
    <m/>
    <m/>
    <s v="No"/>
    <n v="8"/>
    <m/>
    <m/>
    <x v="0"/>
    <d v="2019-08-14T19:37:00.000"/>
    <s v="@drjessigold @RJWarrior @cmqcc I don’t use that language (disrespectful to native/indigenous people) and I don’t acknowledge any hierarchy that is dumb. Hence, the difference."/>
    <m/>
    <m/>
    <x v="0"/>
    <m/>
    <s v="http://pbs.twimg.com/profile_images/1164944730280431617/_6ycq3Cd_normal.jpg"/>
    <x v="2"/>
    <s v="https://twitter.com/#!/mclemoremr/status/1161723414652043264"/>
    <m/>
    <m/>
    <s v="1161723414652043264"/>
    <s v="1161723141737066497"/>
    <b v="0"/>
    <n v="1"/>
    <s v="785968989092446209"/>
    <b v="0"/>
    <s v="en"/>
    <m/>
    <s v=""/>
    <b v="0"/>
    <n v="0"/>
    <s v=""/>
    <s v="Twitter for iPad"/>
    <b v="0"/>
    <s v="1161723141737066497"/>
    <s v="Tweet"/>
    <n v="0"/>
    <n v="0"/>
    <m/>
    <m/>
    <m/>
    <m/>
    <m/>
    <m/>
    <m/>
    <m/>
    <n v="3"/>
    <s v="1"/>
    <s v="1"/>
    <m/>
    <m/>
    <m/>
    <m/>
    <m/>
    <m/>
    <m/>
    <m/>
    <m/>
  </r>
  <r>
    <s v="drjessigold"/>
    <s v="rjwarrior"/>
    <m/>
    <m/>
    <m/>
    <m/>
    <m/>
    <m/>
    <m/>
    <m/>
    <s v="No"/>
    <n v="9"/>
    <m/>
    <m/>
    <x v="0"/>
    <d v="2019-08-14T19:35:55.000"/>
    <s v="@mclemoremr @RJWarrior @cmqcc I think it’s bc I’m low low low low low low low on the totem pole"/>
    <m/>
    <m/>
    <x v="0"/>
    <m/>
    <s v="http://pbs.twimg.com/profile_images/1101359827866058752/t2wE5lfn_normal.jpg"/>
    <x v="3"/>
    <s v="https://twitter.com/#!/drjessigold/status/1161723141737066497"/>
    <m/>
    <m/>
    <s v="1161723141737066497"/>
    <s v="1161722167765143552"/>
    <b v="0"/>
    <n v="0"/>
    <s v="34169085"/>
    <b v="0"/>
    <s v="en"/>
    <m/>
    <s v=""/>
    <b v="0"/>
    <n v="0"/>
    <s v=""/>
    <s v="Twitter for iPhone"/>
    <b v="0"/>
    <s v="1161722167765143552"/>
    <s v="Tweet"/>
    <n v="0"/>
    <n v="0"/>
    <m/>
    <m/>
    <m/>
    <m/>
    <m/>
    <m/>
    <m/>
    <m/>
    <n v="2"/>
    <s v="1"/>
    <s v="1"/>
    <m/>
    <m/>
    <m/>
    <m/>
    <m/>
    <m/>
    <m/>
    <m/>
    <m/>
  </r>
  <r>
    <s v="drjessigold"/>
    <s v="rjwarrior"/>
    <m/>
    <m/>
    <m/>
    <m/>
    <m/>
    <m/>
    <m/>
    <m/>
    <s v="No"/>
    <n v="10"/>
    <m/>
    <m/>
    <x v="0"/>
    <d v="2019-08-14T19:41:44.000"/>
    <s v="@mclemoremr @RJWarrior @cmqcc Thank you for pointing that out and educating me on it. I won’t use it again."/>
    <m/>
    <m/>
    <x v="0"/>
    <m/>
    <s v="http://pbs.twimg.com/profile_images/1101359827866058752/t2wE5lfn_normal.jpg"/>
    <x v="4"/>
    <s v="https://twitter.com/#!/drjessigold/status/1161724607029743627"/>
    <m/>
    <m/>
    <s v="1161724607029743627"/>
    <s v="1161723414652043264"/>
    <b v="0"/>
    <n v="1"/>
    <s v="34169085"/>
    <b v="0"/>
    <s v="en"/>
    <m/>
    <s v=""/>
    <b v="0"/>
    <n v="0"/>
    <s v=""/>
    <s v="Twitter for iPhone"/>
    <b v="0"/>
    <s v="1161723414652043264"/>
    <s v="Tweet"/>
    <n v="0"/>
    <n v="0"/>
    <m/>
    <m/>
    <m/>
    <m/>
    <m/>
    <m/>
    <m/>
    <m/>
    <n v="2"/>
    <s v="1"/>
    <s v="1"/>
    <m/>
    <m/>
    <m/>
    <m/>
    <m/>
    <m/>
    <m/>
    <m/>
    <m/>
  </r>
  <r>
    <s v="kpobgyndoc"/>
    <s v="selfmagazine"/>
    <m/>
    <m/>
    <m/>
    <m/>
    <m/>
    <m/>
    <m/>
    <m/>
    <s v="No"/>
    <n v="20"/>
    <m/>
    <m/>
    <x v="0"/>
    <d v="2019-08-01T03:55:00.000"/>
    <s v="Grateful that @SELFmagazine is bringing attention to #maternalhealth in the US🌸 We need to spread the work being done in California via @cmqcc to bring our rates down and have the courage to dive into #healthdisparities 💪🏽 https://t.co/xhMpr2qXwx"/>
    <s v="https://www.self.com/story/black-maternal-mortality-ed-letter"/>
    <s v="self.com"/>
    <x v="1"/>
    <m/>
    <s v="http://pbs.twimg.com/profile_images/918368845064056832/05c35UmX_normal.jpg"/>
    <x v="5"/>
    <s v="https://twitter.com/#!/kpobgyndoc/status/1156775311050080256"/>
    <m/>
    <m/>
    <s v="1156775311050080256"/>
    <m/>
    <b v="0"/>
    <n v="25"/>
    <s v=""/>
    <b v="0"/>
    <s v="en"/>
    <m/>
    <s v=""/>
    <b v="0"/>
    <n v="9"/>
    <s v=""/>
    <s v="Twitter for iPhone"/>
    <b v="0"/>
    <s v="1156775311050080256"/>
    <s v="Retweet"/>
    <n v="0"/>
    <n v="0"/>
    <m/>
    <m/>
    <m/>
    <m/>
    <m/>
    <m/>
    <m/>
    <m/>
    <n v="1"/>
    <s v="4"/>
    <s v="4"/>
    <n v="3"/>
    <n v="8.333333333333334"/>
    <n v="0"/>
    <n v="0"/>
    <n v="0"/>
    <n v="0"/>
    <n v="33"/>
    <n v="91.66666666666667"/>
    <n v="36"/>
  </r>
  <r>
    <s v="maternova"/>
    <s v="selfmagazine"/>
    <m/>
    <m/>
    <m/>
    <m/>
    <m/>
    <m/>
    <m/>
    <m/>
    <s v="No"/>
    <n v="21"/>
    <m/>
    <m/>
    <x v="0"/>
    <d v="2019-08-18T01:27:40.000"/>
    <s v="RT @KPobgyndoc: Grateful that @SELFmagazine is bringing attention to #maternalhealth in the US🌸 We need to spread the work being done in Ca…"/>
    <m/>
    <m/>
    <x v="2"/>
    <m/>
    <s v="http://pbs.twimg.com/profile_images/378800000303031384/7f35d7cb6deb1a8af1779d4e43e41345_normal.png"/>
    <x v="6"/>
    <s v="https://twitter.com/#!/maternova/status/1162898828296695813"/>
    <m/>
    <m/>
    <s v="1162898828296695813"/>
    <m/>
    <b v="0"/>
    <n v="0"/>
    <s v=""/>
    <b v="0"/>
    <s v="en"/>
    <m/>
    <s v=""/>
    <b v="0"/>
    <n v="9"/>
    <s v="1156775311050080256"/>
    <s v="Twitter Web App"/>
    <b v="0"/>
    <s v="1156775311050080256"/>
    <s v="Tweet"/>
    <n v="0"/>
    <n v="0"/>
    <m/>
    <m/>
    <m/>
    <m/>
    <m/>
    <m/>
    <m/>
    <m/>
    <n v="1"/>
    <s v="4"/>
    <s v="4"/>
    <m/>
    <m/>
    <m/>
    <m/>
    <m/>
    <m/>
    <m/>
    <m/>
    <m/>
  </r>
  <r>
    <s v="beccah_health"/>
    <s v="cmqcc"/>
    <m/>
    <m/>
    <m/>
    <m/>
    <m/>
    <m/>
    <m/>
    <m/>
    <s v="No"/>
    <n v="24"/>
    <m/>
    <m/>
    <x v="0"/>
    <d v="2019-08-21T16:55:53.000"/>
    <s v="Yes! Exactly what @HealthNet wrote! _x000a_#MyBirthMatters_x000a_@CHCFNews @cmqcc https://t.co/UjbFPD0sWz"/>
    <s v="https://twitter.com/HealthNet/status/1154896733442363392"/>
    <s v="twitter.com"/>
    <x v="3"/>
    <m/>
    <s v="http://pbs.twimg.com/profile_images/378800000661949505/acf9c3e18b7634360c9c8820e4f7376a_normal.jpeg"/>
    <x v="7"/>
    <s v="https://twitter.com/#!/beccah_health/status/1164219585035300864"/>
    <m/>
    <m/>
    <s v="1164219585035300864"/>
    <m/>
    <b v="0"/>
    <n v="1"/>
    <s v=""/>
    <b v="1"/>
    <s v="en"/>
    <m/>
    <s v="1154896733442363392"/>
    <b v="0"/>
    <n v="0"/>
    <s v=""/>
    <s v="Twitter Web App"/>
    <b v="0"/>
    <s v="1164219585035300864"/>
    <s v="Tweet"/>
    <n v="0"/>
    <n v="0"/>
    <m/>
    <m/>
    <m/>
    <m/>
    <m/>
    <m/>
    <m/>
    <m/>
    <n v="1"/>
    <s v="3"/>
    <s v="1"/>
    <m/>
    <m/>
    <m/>
    <m/>
    <m/>
    <m/>
    <m/>
    <m/>
    <m/>
  </r>
  <r>
    <s v="jessicaroach01"/>
    <s v="jessicaroach01"/>
    <m/>
    <m/>
    <m/>
    <m/>
    <m/>
    <m/>
    <m/>
    <m/>
    <s v="No"/>
    <n v="27"/>
    <m/>
    <m/>
    <x v="1"/>
    <d v="2019-07-10T18:21:41.000"/>
    <s v="Mistreatment reported in Maternal Health #CMQCC https://t.co/mfMYRk6Bwq"/>
    <m/>
    <m/>
    <x v="4"/>
    <s v="https://pbs.twimg.com/media/D_IkY2HWwAA-KFG.jpg"/>
    <s v="https://pbs.twimg.com/media/D_IkY2HWwAA-KFG.jpg"/>
    <x v="8"/>
    <s v="https://twitter.com/#!/jessicaroach01/status/1149020883341778944"/>
    <m/>
    <m/>
    <s v="1149020883341778944"/>
    <m/>
    <b v="0"/>
    <n v="3"/>
    <s v=""/>
    <b v="0"/>
    <s v="en"/>
    <m/>
    <s v=""/>
    <b v="0"/>
    <n v="1"/>
    <s v=""/>
    <s v="Twitter for iPhone"/>
    <b v="0"/>
    <s v="1149020883341778944"/>
    <s v="Retweet"/>
    <n v="0"/>
    <n v="0"/>
    <m/>
    <m/>
    <m/>
    <m/>
    <m/>
    <m/>
    <m/>
    <m/>
    <n v="1"/>
    <s v="5"/>
    <s v="5"/>
    <n v="0"/>
    <n v="0"/>
    <n v="0"/>
    <n v="0"/>
    <n v="0"/>
    <n v="0"/>
    <n v="6"/>
    <n v="100"/>
    <n v="6"/>
  </r>
  <r>
    <s v="ashmolovely"/>
    <s v="jessicaroach01"/>
    <m/>
    <m/>
    <m/>
    <m/>
    <m/>
    <m/>
    <m/>
    <m/>
    <s v="No"/>
    <n v="28"/>
    <m/>
    <m/>
    <x v="0"/>
    <d v="2019-08-23T03:13:14.000"/>
    <s v="RT @jessicaroach01: Mistreatment reported in Maternal Health #CMQCC https://t.co/mfMYRk6Bwq"/>
    <m/>
    <m/>
    <x v="4"/>
    <s v="https://pbs.twimg.com/media/D_IkY2HWwAA-KFG.jpg"/>
    <s v="https://pbs.twimg.com/media/D_IkY2HWwAA-KFG.jpg"/>
    <x v="9"/>
    <s v="https://twitter.com/#!/ashmolovely/status/1164737334572670976"/>
    <m/>
    <m/>
    <s v="1164737334572670976"/>
    <m/>
    <b v="0"/>
    <n v="0"/>
    <s v=""/>
    <b v="0"/>
    <s v="en"/>
    <m/>
    <s v=""/>
    <b v="0"/>
    <n v="1"/>
    <s v="1149020883341778944"/>
    <s v="Twitter for Android"/>
    <b v="0"/>
    <s v="1149020883341778944"/>
    <s v="Tweet"/>
    <n v="0"/>
    <n v="0"/>
    <m/>
    <m/>
    <m/>
    <m/>
    <m/>
    <m/>
    <m/>
    <m/>
    <n v="1"/>
    <s v="5"/>
    <s v="5"/>
    <n v="0"/>
    <n v="0"/>
    <n v="0"/>
    <n v="0"/>
    <n v="0"/>
    <n v="0"/>
    <n v="8"/>
    <n v="100"/>
    <n v="8"/>
  </r>
  <r>
    <s v="that_danielle"/>
    <s v="that_danielle"/>
    <m/>
    <m/>
    <m/>
    <m/>
    <m/>
    <m/>
    <m/>
    <m/>
    <s v="No"/>
    <n v="29"/>
    <m/>
    <m/>
    <x v="1"/>
    <d v="2019-08-23T19:07:38.000"/>
    <s v="According to CMQCC, more than 1 in 3 pregnancy-related deaths could have been prevented. We need action to save our mommas today. #supportblackmommas #VoteforSB464"/>
    <m/>
    <m/>
    <x v="5"/>
    <m/>
    <s v="http://pbs.twimg.com/profile_images/1033920388353417217/RR3ao0v0_normal.jpg"/>
    <x v="10"/>
    <s v="https://twitter.com/#!/that_danielle/status/1164977513694662657"/>
    <m/>
    <m/>
    <s v="1164977513694662657"/>
    <m/>
    <b v="0"/>
    <n v="2"/>
    <s v=""/>
    <b v="0"/>
    <s v="en"/>
    <m/>
    <s v=""/>
    <b v="0"/>
    <n v="0"/>
    <s v=""/>
    <s v="Twitter Web App"/>
    <b v="0"/>
    <s v="1164977513694662657"/>
    <s v="Tweet"/>
    <n v="0"/>
    <n v="0"/>
    <m/>
    <m/>
    <m/>
    <m/>
    <m/>
    <m/>
    <m/>
    <m/>
    <n v="1"/>
    <s v="6"/>
    <s v="6"/>
    <n v="0"/>
    <n v="0"/>
    <n v="0"/>
    <n v="0"/>
    <n v="0"/>
    <n v="0"/>
    <n v="25"/>
    <n v="100"/>
    <n v="25"/>
  </r>
  <r>
    <s v="katbache"/>
    <s v="lorenaad80"/>
    <m/>
    <m/>
    <m/>
    <m/>
    <m/>
    <m/>
    <m/>
    <m/>
    <s v="No"/>
    <n v="30"/>
    <m/>
    <m/>
    <x v="0"/>
    <d v="2019-08-23T20:44:16.000"/>
    <s v="According to CMQCC, more than 1 in 3 pregnancy-related deaths could have been prevented. We need action to save our mommas today. #supportblackmommas #VoteforSB464 @BW4WLA @lorenaAD80"/>
    <m/>
    <m/>
    <x v="5"/>
    <m/>
    <s v="http://pbs.twimg.com/profile_images/1108424332357730304/HZVSVkAN_normal.jpg"/>
    <x v="11"/>
    <s v="https://twitter.com/#!/katbache/status/1165001832361365504"/>
    <m/>
    <m/>
    <s v="1165001832361365504"/>
    <m/>
    <b v="0"/>
    <n v="2"/>
    <s v=""/>
    <b v="0"/>
    <s v="en"/>
    <m/>
    <s v=""/>
    <b v="0"/>
    <n v="0"/>
    <s v=""/>
    <s v="Twitter Web App"/>
    <b v="0"/>
    <s v="116500183236136550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8"/>
        <item x="5"/>
        <item x="0"/>
        <item x="1"/>
        <item x="3"/>
        <item x="2"/>
        <item x="4"/>
        <item x="6"/>
        <item x="7"/>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
        <i x="4" s="1"/>
        <i x="2" s="1"/>
        <i x="1" s="1"/>
        <i x="3"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1" totalsRowShown="0" headerRowDxfId="432" dataDxfId="431">
  <autoFilter ref="A2:BL31"/>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3" totalsRowShown="0" headerRowDxfId="287" dataDxfId="286">
  <autoFilter ref="A1:N3"/>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N8" totalsRowShown="0" headerRowDxfId="270" dataDxfId="269">
  <autoFilter ref="A6:N8"/>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N17" totalsRowShown="0" headerRowDxfId="253" dataDxfId="252">
  <autoFilter ref="A11:N1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N30" totalsRowShown="0" headerRowDxfId="236" dataDxfId="235">
  <autoFilter ref="A20:N3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N43" totalsRowShown="0" headerRowDxfId="219" dataDxfId="218">
  <autoFilter ref="A33:N4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6:N49" totalsRowShown="0" headerRowDxfId="202" dataDxfId="201">
  <autoFilter ref="A46:N49"/>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2:N62" totalsRowShown="0" headerRowDxfId="199" dataDxfId="198">
  <autoFilter ref="A52:N62"/>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5:N75" totalsRowShown="0" headerRowDxfId="168" dataDxfId="167">
  <autoFilter ref="A65:N75"/>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4" totalsRowShown="0" headerRowDxfId="141" dataDxfId="140">
  <autoFilter ref="A1:G7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 totalsRowShown="0" headerRowDxfId="379" dataDxfId="378">
  <autoFilter ref="A2:BS21"/>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4" totalsRowShown="0" headerRowDxfId="132" dataDxfId="131">
  <autoFilter ref="A1:L5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88" dataDxfId="87">
  <autoFilter ref="A2:C1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33" dataDxfId="332">
  <autoFilter ref="A1:C20"/>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elf.com/story/black-maternal-mortality-ed-letter" TargetMode="External" /><Relationship Id="rId2" Type="http://schemas.openxmlformats.org/officeDocument/2006/relationships/hyperlink" Target="https://www.self.com/story/black-maternal-mortality-ed-letter" TargetMode="External" /><Relationship Id="rId3" Type="http://schemas.openxmlformats.org/officeDocument/2006/relationships/hyperlink" Target="https://twitter.com/HealthNet/status/1154896733442363392" TargetMode="External" /><Relationship Id="rId4" Type="http://schemas.openxmlformats.org/officeDocument/2006/relationships/hyperlink" Target="https://twitter.com/HealthNet/status/1154896733442363392" TargetMode="External" /><Relationship Id="rId5" Type="http://schemas.openxmlformats.org/officeDocument/2006/relationships/hyperlink" Target="https://twitter.com/HealthNet/status/1154896733442363392" TargetMode="External" /><Relationship Id="rId6" Type="http://schemas.openxmlformats.org/officeDocument/2006/relationships/hyperlink" Target="https://pbs.twimg.com/media/D_IkY2HWwAA-KFG.jpg" TargetMode="External" /><Relationship Id="rId7" Type="http://schemas.openxmlformats.org/officeDocument/2006/relationships/hyperlink" Target="https://pbs.twimg.com/media/D_IkY2HWwAA-KFG.jpg" TargetMode="External" /><Relationship Id="rId8" Type="http://schemas.openxmlformats.org/officeDocument/2006/relationships/hyperlink" Target="http://pbs.twimg.com/profile_images/1164944730280431617/_6ycq3Cd_normal.jpg" TargetMode="External" /><Relationship Id="rId9" Type="http://schemas.openxmlformats.org/officeDocument/2006/relationships/hyperlink" Target="http://pbs.twimg.com/profile_images/1164944730280431617/_6ycq3Cd_normal.jpg" TargetMode="External" /><Relationship Id="rId10" Type="http://schemas.openxmlformats.org/officeDocument/2006/relationships/hyperlink" Target="http://pbs.twimg.com/profile_images/1164944730280431617/_6ycq3Cd_normal.jpg" TargetMode="External" /><Relationship Id="rId11" Type="http://schemas.openxmlformats.org/officeDocument/2006/relationships/hyperlink" Target="http://pbs.twimg.com/profile_images/1164944730280431617/_6ycq3Cd_normal.jpg" TargetMode="External" /><Relationship Id="rId12" Type="http://schemas.openxmlformats.org/officeDocument/2006/relationships/hyperlink" Target="http://pbs.twimg.com/profile_images/1164944730280431617/_6ycq3Cd_normal.jpg" TargetMode="External" /><Relationship Id="rId13" Type="http://schemas.openxmlformats.org/officeDocument/2006/relationships/hyperlink" Target="http://pbs.twimg.com/profile_images/1164944730280431617/_6ycq3Cd_normal.jpg" TargetMode="External" /><Relationship Id="rId14" Type="http://schemas.openxmlformats.org/officeDocument/2006/relationships/hyperlink" Target="http://pbs.twimg.com/profile_images/1101359827866058752/t2wE5lfn_normal.jpg" TargetMode="External" /><Relationship Id="rId15" Type="http://schemas.openxmlformats.org/officeDocument/2006/relationships/hyperlink" Target="http://pbs.twimg.com/profile_images/1101359827866058752/t2wE5lfn_normal.jpg" TargetMode="External" /><Relationship Id="rId16" Type="http://schemas.openxmlformats.org/officeDocument/2006/relationships/hyperlink" Target="http://pbs.twimg.com/profile_images/1164944730280431617/_6ycq3Cd_normal.jpg" TargetMode="External" /><Relationship Id="rId17" Type="http://schemas.openxmlformats.org/officeDocument/2006/relationships/hyperlink" Target="http://pbs.twimg.com/profile_images/1164944730280431617/_6ycq3Cd_normal.jpg" TargetMode="External" /><Relationship Id="rId18" Type="http://schemas.openxmlformats.org/officeDocument/2006/relationships/hyperlink" Target="http://pbs.twimg.com/profile_images/1164944730280431617/_6ycq3Cd_normal.jpg" TargetMode="External" /><Relationship Id="rId19" Type="http://schemas.openxmlformats.org/officeDocument/2006/relationships/hyperlink" Target="http://pbs.twimg.com/profile_images/1164944730280431617/_6ycq3Cd_normal.jpg" TargetMode="External" /><Relationship Id="rId20" Type="http://schemas.openxmlformats.org/officeDocument/2006/relationships/hyperlink" Target="http://pbs.twimg.com/profile_images/1164944730280431617/_6ycq3Cd_normal.jpg" TargetMode="External" /><Relationship Id="rId21" Type="http://schemas.openxmlformats.org/officeDocument/2006/relationships/hyperlink" Target="http://pbs.twimg.com/profile_images/1101359827866058752/t2wE5lfn_normal.jpg" TargetMode="External" /><Relationship Id="rId22" Type="http://schemas.openxmlformats.org/officeDocument/2006/relationships/hyperlink" Target="http://pbs.twimg.com/profile_images/1101359827866058752/t2wE5lfn_normal.jpg" TargetMode="External" /><Relationship Id="rId23" Type="http://schemas.openxmlformats.org/officeDocument/2006/relationships/hyperlink" Target="http://pbs.twimg.com/profile_images/1101359827866058752/t2wE5lfn_normal.jpg" TargetMode="External" /><Relationship Id="rId24" Type="http://schemas.openxmlformats.org/officeDocument/2006/relationships/hyperlink" Target="http://pbs.twimg.com/profile_images/1101359827866058752/t2wE5lfn_normal.jpg" TargetMode="External" /><Relationship Id="rId25" Type="http://schemas.openxmlformats.org/officeDocument/2006/relationships/hyperlink" Target="http://pbs.twimg.com/profile_images/918368845064056832/05c35UmX_normal.jpg" TargetMode="External" /><Relationship Id="rId26" Type="http://schemas.openxmlformats.org/officeDocument/2006/relationships/hyperlink" Target="http://pbs.twimg.com/profile_images/378800000303031384/7f35d7cb6deb1a8af1779d4e43e41345_normal.png" TargetMode="External" /><Relationship Id="rId27" Type="http://schemas.openxmlformats.org/officeDocument/2006/relationships/hyperlink" Target="http://pbs.twimg.com/profile_images/918368845064056832/05c35UmX_normal.jpg" TargetMode="External" /><Relationship Id="rId28" Type="http://schemas.openxmlformats.org/officeDocument/2006/relationships/hyperlink" Target="http://pbs.twimg.com/profile_images/378800000303031384/7f35d7cb6deb1a8af1779d4e43e41345_normal.png" TargetMode="External" /><Relationship Id="rId29" Type="http://schemas.openxmlformats.org/officeDocument/2006/relationships/hyperlink" Target="http://pbs.twimg.com/profile_images/378800000661949505/acf9c3e18b7634360c9c8820e4f7376a_normal.jpeg" TargetMode="External" /><Relationship Id="rId30" Type="http://schemas.openxmlformats.org/officeDocument/2006/relationships/hyperlink" Target="http://pbs.twimg.com/profile_images/378800000661949505/acf9c3e18b7634360c9c8820e4f7376a_normal.jpeg" TargetMode="External" /><Relationship Id="rId31" Type="http://schemas.openxmlformats.org/officeDocument/2006/relationships/hyperlink" Target="http://pbs.twimg.com/profile_images/378800000661949505/acf9c3e18b7634360c9c8820e4f7376a_normal.jpeg" TargetMode="External" /><Relationship Id="rId32" Type="http://schemas.openxmlformats.org/officeDocument/2006/relationships/hyperlink" Target="https://pbs.twimg.com/media/D_IkY2HWwAA-KFG.jpg" TargetMode="External" /><Relationship Id="rId33" Type="http://schemas.openxmlformats.org/officeDocument/2006/relationships/hyperlink" Target="https://pbs.twimg.com/media/D_IkY2HWwAA-KFG.jpg" TargetMode="External" /><Relationship Id="rId34" Type="http://schemas.openxmlformats.org/officeDocument/2006/relationships/hyperlink" Target="http://pbs.twimg.com/profile_images/1033920388353417217/RR3ao0v0_normal.jpg" TargetMode="External" /><Relationship Id="rId35" Type="http://schemas.openxmlformats.org/officeDocument/2006/relationships/hyperlink" Target="http://pbs.twimg.com/profile_images/1108424332357730304/HZVSVkAN_normal.jpg" TargetMode="External" /><Relationship Id="rId36" Type="http://schemas.openxmlformats.org/officeDocument/2006/relationships/hyperlink" Target="http://pbs.twimg.com/profile_images/1108424332357730304/HZVSVkAN_normal.jpg" TargetMode="External" /><Relationship Id="rId37" Type="http://schemas.openxmlformats.org/officeDocument/2006/relationships/hyperlink" Target="https://twitter.com/#!/mclemoremr/status/1160775468640899072" TargetMode="External" /><Relationship Id="rId38" Type="http://schemas.openxmlformats.org/officeDocument/2006/relationships/hyperlink" Target="https://twitter.com/#!/mclemoremr/status/1160775468640899072" TargetMode="External" /><Relationship Id="rId39" Type="http://schemas.openxmlformats.org/officeDocument/2006/relationships/hyperlink" Target="https://twitter.com/#!/mclemoremr/status/1160775468640899072" TargetMode="External" /><Relationship Id="rId40" Type="http://schemas.openxmlformats.org/officeDocument/2006/relationships/hyperlink" Target="https://twitter.com/#!/mclemoremr/status/1160775468640899072" TargetMode="External" /><Relationship Id="rId41" Type="http://schemas.openxmlformats.org/officeDocument/2006/relationships/hyperlink" Target="https://twitter.com/#!/mclemoremr/status/1161722167765143552" TargetMode="External" /><Relationship Id="rId42" Type="http://schemas.openxmlformats.org/officeDocument/2006/relationships/hyperlink" Target="https://twitter.com/#!/mclemoremr/status/1161723414652043264" TargetMode="External" /><Relationship Id="rId43" Type="http://schemas.openxmlformats.org/officeDocument/2006/relationships/hyperlink" Target="https://twitter.com/#!/drjessigold/status/1161723141737066497" TargetMode="External" /><Relationship Id="rId44" Type="http://schemas.openxmlformats.org/officeDocument/2006/relationships/hyperlink" Target="https://twitter.com/#!/drjessigold/status/1161724607029743627" TargetMode="External" /><Relationship Id="rId45" Type="http://schemas.openxmlformats.org/officeDocument/2006/relationships/hyperlink" Target="https://twitter.com/#!/mclemoremr/status/1160775468640899072" TargetMode="External" /><Relationship Id="rId46" Type="http://schemas.openxmlformats.org/officeDocument/2006/relationships/hyperlink" Target="https://twitter.com/#!/mclemoremr/status/1161722167765143552" TargetMode="External" /><Relationship Id="rId47" Type="http://schemas.openxmlformats.org/officeDocument/2006/relationships/hyperlink" Target="https://twitter.com/#!/mclemoremr/status/1161722167765143552" TargetMode="External" /><Relationship Id="rId48" Type="http://schemas.openxmlformats.org/officeDocument/2006/relationships/hyperlink" Target="https://twitter.com/#!/mclemoremr/status/1161723414652043264" TargetMode="External" /><Relationship Id="rId49" Type="http://schemas.openxmlformats.org/officeDocument/2006/relationships/hyperlink" Target="https://twitter.com/#!/mclemoremr/status/1161723414652043264" TargetMode="External" /><Relationship Id="rId50" Type="http://schemas.openxmlformats.org/officeDocument/2006/relationships/hyperlink" Target="https://twitter.com/#!/drjessigold/status/1161723141737066497" TargetMode="External" /><Relationship Id="rId51" Type="http://schemas.openxmlformats.org/officeDocument/2006/relationships/hyperlink" Target="https://twitter.com/#!/drjessigold/status/1161724607029743627" TargetMode="External" /><Relationship Id="rId52" Type="http://schemas.openxmlformats.org/officeDocument/2006/relationships/hyperlink" Target="https://twitter.com/#!/drjessigold/status/1161723141737066497" TargetMode="External" /><Relationship Id="rId53" Type="http://schemas.openxmlformats.org/officeDocument/2006/relationships/hyperlink" Target="https://twitter.com/#!/drjessigold/status/1161724607029743627" TargetMode="External" /><Relationship Id="rId54" Type="http://schemas.openxmlformats.org/officeDocument/2006/relationships/hyperlink" Target="https://twitter.com/#!/kpobgyndoc/status/1156775311050080256" TargetMode="External" /><Relationship Id="rId55" Type="http://schemas.openxmlformats.org/officeDocument/2006/relationships/hyperlink" Target="https://twitter.com/#!/maternova/status/1162898828296695813" TargetMode="External" /><Relationship Id="rId56" Type="http://schemas.openxmlformats.org/officeDocument/2006/relationships/hyperlink" Target="https://twitter.com/#!/kpobgyndoc/status/1156775311050080256" TargetMode="External" /><Relationship Id="rId57" Type="http://schemas.openxmlformats.org/officeDocument/2006/relationships/hyperlink" Target="https://twitter.com/#!/maternova/status/1162898828296695813" TargetMode="External" /><Relationship Id="rId58" Type="http://schemas.openxmlformats.org/officeDocument/2006/relationships/hyperlink" Target="https://twitter.com/#!/beccah_health/status/1164219585035300864" TargetMode="External" /><Relationship Id="rId59" Type="http://schemas.openxmlformats.org/officeDocument/2006/relationships/hyperlink" Target="https://twitter.com/#!/beccah_health/status/1164219585035300864" TargetMode="External" /><Relationship Id="rId60" Type="http://schemas.openxmlformats.org/officeDocument/2006/relationships/hyperlink" Target="https://twitter.com/#!/beccah_health/status/1164219585035300864" TargetMode="External" /><Relationship Id="rId61" Type="http://schemas.openxmlformats.org/officeDocument/2006/relationships/hyperlink" Target="https://twitter.com/#!/jessicaroach01/status/1149020883341778944" TargetMode="External" /><Relationship Id="rId62" Type="http://schemas.openxmlformats.org/officeDocument/2006/relationships/hyperlink" Target="https://twitter.com/#!/ashmolovely/status/1164737334572670976" TargetMode="External" /><Relationship Id="rId63" Type="http://schemas.openxmlformats.org/officeDocument/2006/relationships/hyperlink" Target="https://twitter.com/#!/that_danielle/status/1164977513694662657" TargetMode="External" /><Relationship Id="rId64" Type="http://schemas.openxmlformats.org/officeDocument/2006/relationships/hyperlink" Target="https://twitter.com/#!/katbache/status/1165001832361365504" TargetMode="External" /><Relationship Id="rId65" Type="http://schemas.openxmlformats.org/officeDocument/2006/relationships/hyperlink" Target="https://twitter.com/#!/katbache/status/1165001832361365504" TargetMode="External" /><Relationship Id="rId66" Type="http://schemas.openxmlformats.org/officeDocument/2006/relationships/comments" Target="../comments1.xml" /><Relationship Id="rId67" Type="http://schemas.openxmlformats.org/officeDocument/2006/relationships/vmlDrawing" Target="../drawings/vmlDrawing1.vml" /><Relationship Id="rId68" Type="http://schemas.openxmlformats.org/officeDocument/2006/relationships/table" Target="../tables/table1.xml" /><Relationship Id="rId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elf.com/story/black-maternal-mortality-ed-letter" TargetMode="External" /><Relationship Id="rId2" Type="http://schemas.openxmlformats.org/officeDocument/2006/relationships/hyperlink" Target="https://twitter.com/HealthNet/status/1154896733442363392" TargetMode="External" /><Relationship Id="rId3" Type="http://schemas.openxmlformats.org/officeDocument/2006/relationships/hyperlink" Target="https://pbs.twimg.com/media/D_IkY2HWwAA-KFG.jpg" TargetMode="External" /><Relationship Id="rId4" Type="http://schemas.openxmlformats.org/officeDocument/2006/relationships/hyperlink" Target="https://pbs.twimg.com/media/D_IkY2HWwAA-KFG.jpg" TargetMode="External" /><Relationship Id="rId5" Type="http://schemas.openxmlformats.org/officeDocument/2006/relationships/hyperlink" Target="http://pbs.twimg.com/profile_images/1164944730280431617/_6ycq3Cd_normal.jpg" TargetMode="External" /><Relationship Id="rId6" Type="http://schemas.openxmlformats.org/officeDocument/2006/relationships/hyperlink" Target="http://pbs.twimg.com/profile_images/1164944730280431617/_6ycq3Cd_normal.jpg" TargetMode="External" /><Relationship Id="rId7" Type="http://schemas.openxmlformats.org/officeDocument/2006/relationships/hyperlink" Target="http://pbs.twimg.com/profile_images/1164944730280431617/_6ycq3Cd_normal.jpg" TargetMode="External" /><Relationship Id="rId8" Type="http://schemas.openxmlformats.org/officeDocument/2006/relationships/hyperlink" Target="http://pbs.twimg.com/profile_images/1101359827866058752/t2wE5lfn_normal.jpg" TargetMode="External" /><Relationship Id="rId9" Type="http://schemas.openxmlformats.org/officeDocument/2006/relationships/hyperlink" Target="http://pbs.twimg.com/profile_images/1101359827866058752/t2wE5lfn_normal.jpg" TargetMode="External" /><Relationship Id="rId10" Type="http://schemas.openxmlformats.org/officeDocument/2006/relationships/hyperlink" Target="http://pbs.twimg.com/profile_images/918368845064056832/05c35UmX_normal.jpg" TargetMode="External" /><Relationship Id="rId11" Type="http://schemas.openxmlformats.org/officeDocument/2006/relationships/hyperlink" Target="http://pbs.twimg.com/profile_images/378800000303031384/7f35d7cb6deb1a8af1779d4e43e41345_normal.png" TargetMode="External" /><Relationship Id="rId12" Type="http://schemas.openxmlformats.org/officeDocument/2006/relationships/hyperlink" Target="http://pbs.twimg.com/profile_images/378800000661949505/acf9c3e18b7634360c9c8820e4f7376a_normal.jpeg" TargetMode="External" /><Relationship Id="rId13" Type="http://schemas.openxmlformats.org/officeDocument/2006/relationships/hyperlink" Target="https://pbs.twimg.com/media/D_IkY2HWwAA-KFG.jpg" TargetMode="External" /><Relationship Id="rId14" Type="http://schemas.openxmlformats.org/officeDocument/2006/relationships/hyperlink" Target="https://pbs.twimg.com/media/D_IkY2HWwAA-KFG.jpg" TargetMode="External" /><Relationship Id="rId15" Type="http://schemas.openxmlformats.org/officeDocument/2006/relationships/hyperlink" Target="http://pbs.twimg.com/profile_images/1033920388353417217/RR3ao0v0_normal.jpg" TargetMode="External" /><Relationship Id="rId16" Type="http://schemas.openxmlformats.org/officeDocument/2006/relationships/hyperlink" Target="http://pbs.twimg.com/profile_images/1108424332357730304/HZVSVkAN_normal.jpg" TargetMode="External" /><Relationship Id="rId17" Type="http://schemas.openxmlformats.org/officeDocument/2006/relationships/hyperlink" Target="https://twitter.com/#!/mclemoremr/status/1160775468640899072" TargetMode="External" /><Relationship Id="rId18" Type="http://schemas.openxmlformats.org/officeDocument/2006/relationships/hyperlink" Target="https://twitter.com/#!/mclemoremr/status/1161722167765143552" TargetMode="External" /><Relationship Id="rId19" Type="http://schemas.openxmlformats.org/officeDocument/2006/relationships/hyperlink" Target="https://twitter.com/#!/mclemoremr/status/1161723414652043264" TargetMode="External" /><Relationship Id="rId20" Type="http://schemas.openxmlformats.org/officeDocument/2006/relationships/hyperlink" Target="https://twitter.com/#!/drjessigold/status/1161723141737066497" TargetMode="External" /><Relationship Id="rId21" Type="http://schemas.openxmlformats.org/officeDocument/2006/relationships/hyperlink" Target="https://twitter.com/#!/drjessigold/status/1161724607029743627" TargetMode="External" /><Relationship Id="rId22" Type="http://schemas.openxmlformats.org/officeDocument/2006/relationships/hyperlink" Target="https://twitter.com/#!/kpobgyndoc/status/1156775311050080256" TargetMode="External" /><Relationship Id="rId23" Type="http://schemas.openxmlformats.org/officeDocument/2006/relationships/hyperlink" Target="https://twitter.com/#!/maternova/status/1162898828296695813" TargetMode="External" /><Relationship Id="rId24" Type="http://schemas.openxmlformats.org/officeDocument/2006/relationships/hyperlink" Target="https://twitter.com/#!/beccah_health/status/1164219585035300864" TargetMode="External" /><Relationship Id="rId25" Type="http://schemas.openxmlformats.org/officeDocument/2006/relationships/hyperlink" Target="https://twitter.com/#!/jessicaroach01/status/1149020883341778944" TargetMode="External" /><Relationship Id="rId26" Type="http://schemas.openxmlformats.org/officeDocument/2006/relationships/hyperlink" Target="https://twitter.com/#!/ashmolovely/status/1164737334572670976" TargetMode="External" /><Relationship Id="rId27" Type="http://schemas.openxmlformats.org/officeDocument/2006/relationships/hyperlink" Target="https://twitter.com/#!/that_danielle/status/1164977513694662657" TargetMode="External" /><Relationship Id="rId28" Type="http://schemas.openxmlformats.org/officeDocument/2006/relationships/hyperlink" Target="https://twitter.com/#!/katbache/status/1165001832361365504" TargetMode="External" /><Relationship Id="rId29" Type="http://schemas.openxmlformats.org/officeDocument/2006/relationships/comments" Target="../comments13.xml" /><Relationship Id="rId30" Type="http://schemas.openxmlformats.org/officeDocument/2006/relationships/vmlDrawing" Target="../drawings/vmlDrawing6.vml" /><Relationship Id="rId31" Type="http://schemas.openxmlformats.org/officeDocument/2006/relationships/table" Target="../tables/table23.xml" /><Relationship Id="rId3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xhOMY3YGU" TargetMode="External" /><Relationship Id="rId2" Type="http://schemas.openxmlformats.org/officeDocument/2006/relationships/hyperlink" Target="https://t.co/872vagjsY8" TargetMode="External" /><Relationship Id="rId3" Type="http://schemas.openxmlformats.org/officeDocument/2006/relationships/hyperlink" Target="https://t.co/pML6xFgnin" TargetMode="External" /><Relationship Id="rId4" Type="http://schemas.openxmlformats.org/officeDocument/2006/relationships/hyperlink" Target="https://t.co/RpEkj73qRD" TargetMode="External" /><Relationship Id="rId5" Type="http://schemas.openxmlformats.org/officeDocument/2006/relationships/hyperlink" Target="http://t.co/wn8mVFF03r" TargetMode="External" /><Relationship Id="rId6" Type="http://schemas.openxmlformats.org/officeDocument/2006/relationships/hyperlink" Target="https://t.co/CjTBtyS2K4" TargetMode="External" /><Relationship Id="rId7" Type="http://schemas.openxmlformats.org/officeDocument/2006/relationships/hyperlink" Target="https://t.co/2qJGjFy0Ps" TargetMode="External" /><Relationship Id="rId8" Type="http://schemas.openxmlformats.org/officeDocument/2006/relationships/hyperlink" Target="http://t.co/hZHjVL7TGi" TargetMode="External" /><Relationship Id="rId9" Type="http://schemas.openxmlformats.org/officeDocument/2006/relationships/hyperlink" Target="https://t.co/4L3JhuQTdh" TargetMode="External" /><Relationship Id="rId10" Type="http://schemas.openxmlformats.org/officeDocument/2006/relationships/hyperlink" Target="https://t.co/x6BtwAlayw" TargetMode="External" /><Relationship Id="rId11" Type="http://schemas.openxmlformats.org/officeDocument/2006/relationships/hyperlink" Target="https://t.co/xhGWaqThbo" TargetMode="External" /><Relationship Id="rId12" Type="http://schemas.openxmlformats.org/officeDocument/2006/relationships/hyperlink" Target="https://t.co/qOC3lwRNKl" TargetMode="External" /><Relationship Id="rId13" Type="http://schemas.openxmlformats.org/officeDocument/2006/relationships/hyperlink" Target="https://t.co/1yVst4HIoR" TargetMode="External" /><Relationship Id="rId14" Type="http://schemas.openxmlformats.org/officeDocument/2006/relationships/hyperlink" Target="https://t.co/JHMrCyoZzd" TargetMode="External" /><Relationship Id="rId15" Type="http://schemas.openxmlformats.org/officeDocument/2006/relationships/hyperlink" Target="http://asm.ca.gov/gonzalez" TargetMode="External" /><Relationship Id="rId16" Type="http://schemas.openxmlformats.org/officeDocument/2006/relationships/hyperlink" Target="http://t.co/0kPmmmLI" TargetMode="External" /><Relationship Id="rId17" Type="http://schemas.openxmlformats.org/officeDocument/2006/relationships/hyperlink" Target="https://pbs.twimg.com/profile_banners/34169085/1555871327" TargetMode="External" /><Relationship Id="rId18" Type="http://schemas.openxmlformats.org/officeDocument/2006/relationships/hyperlink" Target="https://pbs.twimg.com/profile_banners/536610418/1435156324" TargetMode="External" /><Relationship Id="rId19" Type="http://schemas.openxmlformats.org/officeDocument/2006/relationships/hyperlink" Target="https://pbs.twimg.com/profile_banners/781982295863484456/1557841834" TargetMode="External" /><Relationship Id="rId20" Type="http://schemas.openxmlformats.org/officeDocument/2006/relationships/hyperlink" Target="https://pbs.twimg.com/profile_banners/50711168/1554995905" TargetMode="External" /><Relationship Id="rId21" Type="http://schemas.openxmlformats.org/officeDocument/2006/relationships/hyperlink" Target="https://pbs.twimg.com/profile_banners/2613485677/1558649381" TargetMode="External" /><Relationship Id="rId22" Type="http://schemas.openxmlformats.org/officeDocument/2006/relationships/hyperlink" Target="https://pbs.twimg.com/profile_banners/785968989092446209/1522281288" TargetMode="External" /><Relationship Id="rId23" Type="http://schemas.openxmlformats.org/officeDocument/2006/relationships/hyperlink" Target="https://pbs.twimg.com/profile_banners/422893220/1521497845" TargetMode="External" /><Relationship Id="rId24" Type="http://schemas.openxmlformats.org/officeDocument/2006/relationships/hyperlink" Target="https://pbs.twimg.com/profile_banners/475393715/1425922016" TargetMode="External" /><Relationship Id="rId25" Type="http://schemas.openxmlformats.org/officeDocument/2006/relationships/hyperlink" Target="https://pbs.twimg.com/profile_banners/23798922/1508865128" TargetMode="External" /><Relationship Id="rId26" Type="http://schemas.openxmlformats.org/officeDocument/2006/relationships/hyperlink" Target="https://pbs.twimg.com/profile_banners/42646960/1537537222" TargetMode="External" /><Relationship Id="rId27" Type="http://schemas.openxmlformats.org/officeDocument/2006/relationships/hyperlink" Target="https://pbs.twimg.com/profile_banners/1372827320/1546963113" TargetMode="External" /><Relationship Id="rId28" Type="http://schemas.openxmlformats.org/officeDocument/2006/relationships/hyperlink" Target="https://pbs.twimg.com/profile_banners/37008978/1558634353" TargetMode="External" /><Relationship Id="rId29" Type="http://schemas.openxmlformats.org/officeDocument/2006/relationships/hyperlink" Target="https://pbs.twimg.com/profile_banners/14208785/1550002622" TargetMode="External" /><Relationship Id="rId30" Type="http://schemas.openxmlformats.org/officeDocument/2006/relationships/hyperlink" Target="https://pbs.twimg.com/profile_banners/822473467870191616/1554775608" TargetMode="External" /><Relationship Id="rId31" Type="http://schemas.openxmlformats.org/officeDocument/2006/relationships/hyperlink" Target="https://pbs.twimg.com/profile_banners/14114068/1535340805" TargetMode="External" /><Relationship Id="rId32" Type="http://schemas.openxmlformats.org/officeDocument/2006/relationships/hyperlink" Target="https://pbs.twimg.com/profile_banners/21115431/1545945355" TargetMode="External" /><Relationship Id="rId33" Type="http://schemas.openxmlformats.org/officeDocument/2006/relationships/hyperlink" Target="https://pbs.twimg.com/profile_banners/1571456322/1550968592" TargetMode="External" /><Relationship Id="rId34" Type="http://schemas.openxmlformats.org/officeDocument/2006/relationships/hyperlink" Target="https://pbs.twimg.com/profile_banners/19548478/1509651300" TargetMode="External" /><Relationship Id="rId35" Type="http://schemas.openxmlformats.org/officeDocument/2006/relationships/hyperlink" Target="http://abs.twimg.com/images/themes/theme14/bg.gif"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7/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6/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5/bg.gif" TargetMode="External" /><Relationship Id="rId48" Type="http://schemas.openxmlformats.org/officeDocument/2006/relationships/hyperlink" Target="http://abs.twimg.com/images/themes/theme18/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5/bg.gif" TargetMode="External" /><Relationship Id="rId51" Type="http://schemas.openxmlformats.org/officeDocument/2006/relationships/hyperlink" Target="http://pbs.twimg.com/profile_images/1164944730280431617/_6ycq3Cd_normal.jpg" TargetMode="External" /><Relationship Id="rId52" Type="http://schemas.openxmlformats.org/officeDocument/2006/relationships/hyperlink" Target="http://pbs.twimg.com/profile_images/1157753871168487424/Iv7KJuFI_normal.jpg" TargetMode="External" /><Relationship Id="rId53" Type="http://schemas.openxmlformats.org/officeDocument/2006/relationships/hyperlink" Target="http://pbs.twimg.com/profile_images/1034061111878926338/F6noKVPX_normal.jpg" TargetMode="External" /><Relationship Id="rId54" Type="http://schemas.openxmlformats.org/officeDocument/2006/relationships/hyperlink" Target="http://pbs.twimg.com/profile_images/1116362756964458497/tMWasG92_normal.jpg" TargetMode="External" /><Relationship Id="rId55" Type="http://schemas.openxmlformats.org/officeDocument/2006/relationships/hyperlink" Target="http://pbs.twimg.com/profile_images/1131683640021331969/eAXr26dn_normal.jpg" TargetMode="External" /><Relationship Id="rId56" Type="http://schemas.openxmlformats.org/officeDocument/2006/relationships/hyperlink" Target="http://pbs.twimg.com/profile_images/1101359827866058752/t2wE5lfn_normal.jpg" TargetMode="External" /><Relationship Id="rId57" Type="http://schemas.openxmlformats.org/officeDocument/2006/relationships/hyperlink" Target="http://pbs.twimg.com/profile_images/654521427551367168/AkjRumyP_normal.png" TargetMode="External" /><Relationship Id="rId58" Type="http://schemas.openxmlformats.org/officeDocument/2006/relationships/hyperlink" Target="http://pbs.twimg.com/profile_images/918368845064056832/05c35UmX_normal.jpg" TargetMode="External" /><Relationship Id="rId59" Type="http://schemas.openxmlformats.org/officeDocument/2006/relationships/hyperlink" Target="http://pbs.twimg.com/profile_images/1011593316721278976/lrPtj5d5_normal.jpg" TargetMode="External" /><Relationship Id="rId60" Type="http://schemas.openxmlformats.org/officeDocument/2006/relationships/hyperlink" Target="http://pbs.twimg.com/profile_images/378800000303031384/7f35d7cb6deb1a8af1779d4e43e41345_normal.png" TargetMode="External" /><Relationship Id="rId61" Type="http://schemas.openxmlformats.org/officeDocument/2006/relationships/hyperlink" Target="http://pbs.twimg.com/profile_images/378800000661949505/acf9c3e18b7634360c9c8820e4f7376a_normal.jpeg" TargetMode="External" /><Relationship Id="rId62" Type="http://schemas.openxmlformats.org/officeDocument/2006/relationships/hyperlink" Target="http://pbs.twimg.com/profile_images/691751412036808705/40DpcbP9_normal.jpg" TargetMode="External" /><Relationship Id="rId63" Type="http://schemas.openxmlformats.org/officeDocument/2006/relationships/hyperlink" Target="http://pbs.twimg.com/profile_images/1154915080900730880/Qe5pMZ1O_normal.jpg" TargetMode="External" /><Relationship Id="rId64" Type="http://schemas.openxmlformats.org/officeDocument/2006/relationships/hyperlink" Target="http://pbs.twimg.com/profile_images/1103133792737345537/aCXRQeO7_normal.jpg" TargetMode="External" /><Relationship Id="rId65" Type="http://schemas.openxmlformats.org/officeDocument/2006/relationships/hyperlink" Target="http://pbs.twimg.com/profile_images/1087141968411611137/km7bO5cr_normal.jpg" TargetMode="External" /><Relationship Id="rId66" Type="http://schemas.openxmlformats.org/officeDocument/2006/relationships/hyperlink" Target="http://pbs.twimg.com/profile_images/1033920388353417217/RR3ao0v0_normal.jpg" TargetMode="External" /><Relationship Id="rId67" Type="http://schemas.openxmlformats.org/officeDocument/2006/relationships/hyperlink" Target="http://pbs.twimg.com/profile_images/1108424332357730304/HZVSVkAN_normal.jpg" TargetMode="External" /><Relationship Id="rId68" Type="http://schemas.openxmlformats.org/officeDocument/2006/relationships/hyperlink" Target="http://pbs.twimg.com/profile_images/799719066734735360/ZKyZzzEH_normal.jpg" TargetMode="External" /><Relationship Id="rId69" Type="http://schemas.openxmlformats.org/officeDocument/2006/relationships/hyperlink" Target="http://pbs.twimg.com/profile_images/610551612906434560/M-u_kR9B_normal.jpg" TargetMode="External" /><Relationship Id="rId70" Type="http://schemas.openxmlformats.org/officeDocument/2006/relationships/hyperlink" Target="https://twitter.com/mclemoremr" TargetMode="External" /><Relationship Id="rId71" Type="http://schemas.openxmlformats.org/officeDocument/2006/relationships/hyperlink" Target="https://twitter.com/doccrearperry" TargetMode="External" /><Relationship Id="rId72" Type="http://schemas.openxmlformats.org/officeDocument/2006/relationships/hyperlink" Target="https://twitter.com/blkmamasmatter" TargetMode="External" /><Relationship Id="rId73" Type="http://schemas.openxmlformats.org/officeDocument/2006/relationships/hyperlink" Target="https://twitter.com/tweetaonl" TargetMode="External" /><Relationship Id="rId74" Type="http://schemas.openxmlformats.org/officeDocument/2006/relationships/hyperlink" Target="https://twitter.com/rjwarrior" TargetMode="External" /><Relationship Id="rId75" Type="http://schemas.openxmlformats.org/officeDocument/2006/relationships/hyperlink" Target="https://twitter.com/drjessigold" TargetMode="External" /><Relationship Id="rId76" Type="http://schemas.openxmlformats.org/officeDocument/2006/relationships/hyperlink" Target="https://twitter.com/cmqcc" TargetMode="External" /><Relationship Id="rId77" Type="http://schemas.openxmlformats.org/officeDocument/2006/relationships/hyperlink" Target="https://twitter.com/kpobgyndoc" TargetMode="External" /><Relationship Id="rId78" Type="http://schemas.openxmlformats.org/officeDocument/2006/relationships/hyperlink" Target="https://twitter.com/selfmagazine" TargetMode="External" /><Relationship Id="rId79" Type="http://schemas.openxmlformats.org/officeDocument/2006/relationships/hyperlink" Target="https://twitter.com/maternova" TargetMode="External" /><Relationship Id="rId80" Type="http://schemas.openxmlformats.org/officeDocument/2006/relationships/hyperlink" Target="https://twitter.com/beccah_health" TargetMode="External" /><Relationship Id="rId81" Type="http://schemas.openxmlformats.org/officeDocument/2006/relationships/hyperlink" Target="https://twitter.com/chcfnews" TargetMode="External" /><Relationship Id="rId82" Type="http://schemas.openxmlformats.org/officeDocument/2006/relationships/hyperlink" Target="https://twitter.com/healthnet" TargetMode="External" /><Relationship Id="rId83" Type="http://schemas.openxmlformats.org/officeDocument/2006/relationships/hyperlink" Target="https://twitter.com/jessicaroach01" TargetMode="External" /><Relationship Id="rId84" Type="http://schemas.openxmlformats.org/officeDocument/2006/relationships/hyperlink" Target="https://twitter.com/ashmolovely" TargetMode="External" /><Relationship Id="rId85" Type="http://schemas.openxmlformats.org/officeDocument/2006/relationships/hyperlink" Target="https://twitter.com/that_danielle" TargetMode="External" /><Relationship Id="rId86" Type="http://schemas.openxmlformats.org/officeDocument/2006/relationships/hyperlink" Target="https://twitter.com/katbache" TargetMode="External" /><Relationship Id="rId87" Type="http://schemas.openxmlformats.org/officeDocument/2006/relationships/hyperlink" Target="https://twitter.com/lorenaad80" TargetMode="External" /><Relationship Id="rId88" Type="http://schemas.openxmlformats.org/officeDocument/2006/relationships/hyperlink" Target="https://twitter.com/bw4wla" TargetMode="External" /><Relationship Id="rId89" Type="http://schemas.openxmlformats.org/officeDocument/2006/relationships/comments" Target="../comments2.xml" /><Relationship Id="rId90" Type="http://schemas.openxmlformats.org/officeDocument/2006/relationships/vmlDrawing" Target="../drawings/vmlDrawing2.vml" /><Relationship Id="rId91" Type="http://schemas.openxmlformats.org/officeDocument/2006/relationships/table" Target="../tables/table2.xml" /><Relationship Id="rId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HealthNet/status/1154896733442363392" TargetMode="External" /><Relationship Id="rId2" Type="http://schemas.openxmlformats.org/officeDocument/2006/relationships/hyperlink" Target="https://www.self.com/story/black-maternal-mortality-ed-letter" TargetMode="External" /><Relationship Id="rId3" Type="http://schemas.openxmlformats.org/officeDocument/2006/relationships/hyperlink" Target="https://twitter.com/HealthNet/status/1154896733442363392" TargetMode="External" /><Relationship Id="rId4" Type="http://schemas.openxmlformats.org/officeDocument/2006/relationships/hyperlink" Target="https://www.self.com/story/black-maternal-mortality-ed-letter"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500</v>
      </c>
      <c r="BB2" s="13" t="s">
        <v>514</v>
      </c>
      <c r="BC2" s="13" t="s">
        <v>515</v>
      </c>
      <c r="BD2" s="67" t="s">
        <v>717</v>
      </c>
      <c r="BE2" s="67" t="s">
        <v>718</v>
      </c>
      <c r="BF2" s="67" t="s">
        <v>719</v>
      </c>
      <c r="BG2" s="67" t="s">
        <v>720</v>
      </c>
      <c r="BH2" s="67" t="s">
        <v>721</v>
      </c>
      <c r="BI2" s="67" t="s">
        <v>722</v>
      </c>
      <c r="BJ2" s="67" t="s">
        <v>723</v>
      </c>
      <c r="BK2" s="67" t="s">
        <v>724</v>
      </c>
      <c r="BL2" s="67" t="s">
        <v>725</v>
      </c>
    </row>
    <row r="3" spans="1:64" ht="15" customHeight="1">
      <c r="A3" s="84" t="s">
        <v>212</v>
      </c>
      <c r="B3" s="84" t="s">
        <v>221</v>
      </c>
      <c r="C3" s="53" t="s">
        <v>752</v>
      </c>
      <c r="D3" s="54">
        <v>3</v>
      </c>
      <c r="E3" s="65" t="s">
        <v>132</v>
      </c>
      <c r="F3" s="55">
        <v>35</v>
      </c>
      <c r="G3" s="53"/>
      <c r="H3" s="57"/>
      <c r="I3" s="56"/>
      <c r="J3" s="56"/>
      <c r="K3" s="36" t="s">
        <v>65</v>
      </c>
      <c r="L3" s="62">
        <v>3</v>
      </c>
      <c r="M3" s="62"/>
      <c r="N3" s="63"/>
      <c r="O3" s="85" t="s">
        <v>231</v>
      </c>
      <c r="P3" s="87">
        <v>43689.201527777775</v>
      </c>
      <c r="Q3" s="85" t="s">
        <v>233</v>
      </c>
      <c r="R3" s="85"/>
      <c r="S3" s="85"/>
      <c r="T3" s="85"/>
      <c r="U3" s="85"/>
      <c r="V3" s="90" t="s">
        <v>254</v>
      </c>
      <c r="W3" s="87">
        <v>43689.201527777775</v>
      </c>
      <c r="X3" s="90" t="s">
        <v>261</v>
      </c>
      <c r="Y3" s="85"/>
      <c r="Z3" s="85"/>
      <c r="AA3" s="91" t="s">
        <v>273</v>
      </c>
      <c r="AB3" s="91" t="s">
        <v>285</v>
      </c>
      <c r="AC3" s="85" t="b">
        <v>0</v>
      </c>
      <c r="AD3" s="85">
        <v>2</v>
      </c>
      <c r="AE3" s="91" t="s">
        <v>287</v>
      </c>
      <c r="AF3" s="85" t="b">
        <v>0</v>
      </c>
      <c r="AG3" s="85" t="s">
        <v>291</v>
      </c>
      <c r="AH3" s="85"/>
      <c r="AI3" s="91" t="s">
        <v>290</v>
      </c>
      <c r="AJ3" s="85" t="b">
        <v>0</v>
      </c>
      <c r="AK3" s="85">
        <v>0</v>
      </c>
      <c r="AL3" s="91" t="s">
        <v>290</v>
      </c>
      <c r="AM3" s="85" t="s">
        <v>293</v>
      </c>
      <c r="AN3" s="85" t="b">
        <v>0</v>
      </c>
      <c r="AO3" s="91" t="s">
        <v>285</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222</v>
      </c>
      <c r="C4" s="53" t="s">
        <v>752</v>
      </c>
      <c r="D4" s="54">
        <v>3</v>
      </c>
      <c r="E4" s="65" t="s">
        <v>132</v>
      </c>
      <c r="F4" s="55">
        <v>35</v>
      </c>
      <c r="G4" s="53"/>
      <c r="H4" s="57"/>
      <c r="I4" s="56"/>
      <c r="J4" s="56"/>
      <c r="K4" s="36" t="s">
        <v>65</v>
      </c>
      <c r="L4" s="83">
        <v>4</v>
      </c>
      <c r="M4" s="83"/>
      <c r="N4" s="63"/>
      <c r="O4" s="86" t="s">
        <v>231</v>
      </c>
      <c r="P4" s="88">
        <v>43689.201527777775</v>
      </c>
      <c r="Q4" s="86" t="s">
        <v>233</v>
      </c>
      <c r="R4" s="86"/>
      <c r="S4" s="86"/>
      <c r="T4" s="86"/>
      <c r="U4" s="86"/>
      <c r="V4" s="89" t="s">
        <v>254</v>
      </c>
      <c r="W4" s="88">
        <v>43689.201527777775</v>
      </c>
      <c r="X4" s="89" t="s">
        <v>261</v>
      </c>
      <c r="Y4" s="86"/>
      <c r="Z4" s="86"/>
      <c r="AA4" s="92" t="s">
        <v>273</v>
      </c>
      <c r="AB4" s="92" t="s">
        <v>285</v>
      </c>
      <c r="AC4" s="86" t="b">
        <v>0</v>
      </c>
      <c r="AD4" s="86">
        <v>2</v>
      </c>
      <c r="AE4" s="92" t="s">
        <v>287</v>
      </c>
      <c r="AF4" s="86" t="b">
        <v>0</v>
      </c>
      <c r="AG4" s="86" t="s">
        <v>291</v>
      </c>
      <c r="AH4" s="86"/>
      <c r="AI4" s="92" t="s">
        <v>290</v>
      </c>
      <c r="AJ4" s="86" t="b">
        <v>0</v>
      </c>
      <c r="AK4" s="86">
        <v>0</v>
      </c>
      <c r="AL4" s="92" t="s">
        <v>290</v>
      </c>
      <c r="AM4" s="86" t="s">
        <v>293</v>
      </c>
      <c r="AN4" s="86" t="b">
        <v>0</v>
      </c>
      <c r="AO4" s="92" t="s">
        <v>285</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223</v>
      </c>
      <c r="C5" s="53" t="s">
        <v>752</v>
      </c>
      <c r="D5" s="54">
        <v>3</v>
      </c>
      <c r="E5" s="65" t="s">
        <v>132</v>
      </c>
      <c r="F5" s="55">
        <v>35</v>
      </c>
      <c r="G5" s="53"/>
      <c r="H5" s="57"/>
      <c r="I5" s="56"/>
      <c r="J5" s="56"/>
      <c r="K5" s="36" t="s">
        <v>65</v>
      </c>
      <c r="L5" s="83">
        <v>5</v>
      </c>
      <c r="M5" s="83"/>
      <c r="N5" s="63"/>
      <c r="O5" s="86" t="s">
        <v>232</v>
      </c>
      <c r="P5" s="88">
        <v>43689.201527777775</v>
      </c>
      <c r="Q5" s="86" t="s">
        <v>233</v>
      </c>
      <c r="R5" s="86"/>
      <c r="S5" s="86"/>
      <c r="T5" s="86"/>
      <c r="U5" s="86"/>
      <c r="V5" s="89" t="s">
        <v>254</v>
      </c>
      <c r="W5" s="88">
        <v>43689.201527777775</v>
      </c>
      <c r="X5" s="89" t="s">
        <v>261</v>
      </c>
      <c r="Y5" s="86"/>
      <c r="Z5" s="86"/>
      <c r="AA5" s="92" t="s">
        <v>273</v>
      </c>
      <c r="AB5" s="92" t="s">
        <v>285</v>
      </c>
      <c r="AC5" s="86" t="b">
        <v>0</v>
      </c>
      <c r="AD5" s="86">
        <v>2</v>
      </c>
      <c r="AE5" s="92" t="s">
        <v>287</v>
      </c>
      <c r="AF5" s="86" t="b">
        <v>0</v>
      </c>
      <c r="AG5" s="86" t="s">
        <v>291</v>
      </c>
      <c r="AH5" s="86"/>
      <c r="AI5" s="92" t="s">
        <v>290</v>
      </c>
      <c r="AJ5" s="86" t="b">
        <v>0</v>
      </c>
      <c r="AK5" s="86">
        <v>0</v>
      </c>
      <c r="AL5" s="92" t="s">
        <v>290</v>
      </c>
      <c r="AM5" s="86" t="s">
        <v>293</v>
      </c>
      <c r="AN5" s="86" t="b">
        <v>0</v>
      </c>
      <c r="AO5" s="92" t="s">
        <v>285</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30">
      <c r="A6" s="84" t="s">
        <v>212</v>
      </c>
      <c r="B6" s="84" t="s">
        <v>224</v>
      </c>
      <c r="C6" s="53" t="s">
        <v>753</v>
      </c>
      <c r="D6" s="54">
        <v>10</v>
      </c>
      <c r="E6" s="65" t="s">
        <v>136</v>
      </c>
      <c r="F6" s="55">
        <v>12</v>
      </c>
      <c r="G6" s="53"/>
      <c r="H6" s="57"/>
      <c r="I6" s="56"/>
      <c r="J6" s="56"/>
      <c r="K6" s="36" t="s">
        <v>65</v>
      </c>
      <c r="L6" s="83">
        <v>6</v>
      </c>
      <c r="M6" s="83"/>
      <c r="N6" s="63"/>
      <c r="O6" s="86" t="s">
        <v>231</v>
      </c>
      <c r="P6" s="88">
        <v>43689.201527777775</v>
      </c>
      <c r="Q6" s="86" t="s">
        <v>233</v>
      </c>
      <c r="R6" s="86"/>
      <c r="S6" s="86"/>
      <c r="T6" s="86"/>
      <c r="U6" s="86"/>
      <c r="V6" s="89" t="s">
        <v>254</v>
      </c>
      <c r="W6" s="88">
        <v>43689.201527777775</v>
      </c>
      <c r="X6" s="89" t="s">
        <v>261</v>
      </c>
      <c r="Y6" s="86"/>
      <c r="Z6" s="86"/>
      <c r="AA6" s="92" t="s">
        <v>273</v>
      </c>
      <c r="AB6" s="92" t="s">
        <v>285</v>
      </c>
      <c r="AC6" s="86" t="b">
        <v>0</v>
      </c>
      <c r="AD6" s="86">
        <v>2</v>
      </c>
      <c r="AE6" s="92" t="s">
        <v>287</v>
      </c>
      <c r="AF6" s="86" t="b">
        <v>0</v>
      </c>
      <c r="AG6" s="86" t="s">
        <v>291</v>
      </c>
      <c r="AH6" s="86"/>
      <c r="AI6" s="92" t="s">
        <v>290</v>
      </c>
      <c r="AJ6" s="86" t="b">
        <v>0</v>
      </c>
      <c r="AK6" s="86">
        <v>0</v>
      </c>
      <c r="AL6" s="92" t="s">
        <v>290</v>
      </c>
      <c r="AM6" s="86" t="s">
        <v>293</v>
      </c>
      <c r="AN6" s="86" t="b">
        <v>0</v>
      </c>
      <c r="AO6" s="92" t="s">
        <v>285</v>
      </c>
      <c r="AP6" s="86" t="s">
        <v>176</v>
      </c>
      <c r="AQ6" s="86">
        <v>0</v>
      </c>
      <c r="AR6" s="86">
        <v>0</v>
      </c>
      <c r="AS6" s="86"/>
      <c r="AT6" s="86"/>
      <c r="AU6" s="86"/>
      <c r="AV6" s="86"/>
      <c r="AW6" s="86"/>
      <c r="AX6" s="86"/>
      <c r="AY6" s="86"/>
      <c r="AZ6" s="86"/>
      <c r="BA6">
        <v>3</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30">
      <c r="A7" s="84" t="s">
        <v>212</v>
      </c>
      <c r="B7" s="84" t="s">
        <v>224</v>
      </c>
      <c r="C7" s="53" t="s">
        <v>753</v>
      </c>
      <c r="D7" s="54">
        <v>10</v>
      </c>
      <c r="E7" s="65" t="s">
        <v>136</v>
      </c>
      <c r="F7" s="55">
        <v>12</v>
      </c>
      <c r="G7" s="53"/>
      <c r="H7" s="57"/>
      <c r="I7" s="56"/>
      <c r="J7" s="56"/>
      <c r="K7" s="36" t="s">
        <v>65</v>
      </c>
      <c r="L7" s="83">
        <v>7</v>
      </c>
      <c r="M7" s="83"/>
      <c r="N7" s="63"/>
      <c r="O7" s="86" t="s">
        <v>231</v>
      </c>
      <c r="P7" s="88">
        <v>43691.81392361111</v>
      </c>
      <c r="Q7" s="86" t="s">
        <v>234</v>
      </c>
      <c r="R7" s="86"/>
      <c r="S7" s="86"/>
      <c r="T7" s="86"/>
      <c r="U7" s="86"/>
      <c r="V7" s="89" t="s">
        <v>254</v>
      </c>
      <c r="W7" s="88">
        <v>43691.81392361111</v>
      </c>
      <c r="X7" s="89" t="s">
        <v>262</v>
      </c>
      <c r="Y7" s="86"/>
      <c r="Z7" s="86"/>
      <c r="AA7" s="92" t="s">
        <v>274</v>
      </c>
      <c r="AB7" s="92" t="s">
        <v>286</v>
      </c>
      <c r="AC7" s="86" t="b">
        <v>0</v>
      </c>
      <c r="AD7" s="86">
        <v>1</v>
      </c>
      <c r="AE7" s="92" t="s">
        <v>288</v>
      </c>
      <c r="AF7" s="86" t="b">
        <v>0</v>
      </c>
      <c r="AG7" s="86" t="s">
        <v>291</v>
      </c>
      <c r="AH7" s="86"/>
      <c r="AI7" s="92" t="s">
        <v>290</v>
      </c>
      <c r="AJ7" s="86" t="b">
        <v>0</v>
      </c>
      <c r="AK7" s="86">
        <v>0</v>
      </c>
      <c r="AL7" s="92" t="s">
        <v>290</v>
      </c>
      <c r="AM7" s="86" t="s">
        <v>294</v>
      </c>
      <c r="AN7" s="86" t="b">
        <v>0</v>
      </c>
      <c r="AO7" s="92" t="s">
        <v>286</v>
      </c>
      <c r="AP7" s="86" t="s">
        <v>176</v>
      </c>
      <c r="AQ7" s="86">
        <v>0</v>
      </c>
      <c r="AR7" s="86">
        <v>0</v>
      </c>
      <c r="AS7" s="86"/>
      <c r="AT7" s="86"/>
      <c r="AU7" s="86"/>
      <c r="AV7" s="86"/>
      <c r="AW7" s="86"/>
      <c r="AX7" s="86"/>
      <c r="AY7" s="86"/>
      <c r="AZ7" s="86"/>
      <c r="BA7">
        <v>3</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30">
      <c r="A8" s="84" t="s">
        <v>212</v>
      </c>
      <c r="B8" s="84" t="s">
        <v>224</v>
      </c>
      <c r="C8" s="53" t="s">
        <v>753</v>
      </c>
      <c r="D8" s="54">
        <v>10</v>
      </c>
      <c r="E8" s="65" t="s">
        <v>136</v>
      </c>
      <c r="F8" s="55">
        <v>12</v>
      </c>
      <c r="G8" s="53"/>
      <c r="H8" s="57"/>
      <c r="I8" s="56"/>
      <c r="J8" s="56"/>
      <c r="K8" s="36" t="s">
        <v>65</v>
      </c>
      <c r="L8" s="83">
        <v>8</v>
      </c>
      <c r="M8" s="83"/>
      <c r="N8" s="63"/>
      <c r="O8" s="86" t="s">
        <v>231</v>
      </c>
      <c r="P8" s="88">
        <v>43691.81736111111</v>
      </c>
      <c r="Q8" s="86" t="s">
        <v>235</v>
      </c>
      <c r="R8" s="86"/>
      <c r="S8" s="86"/>
      <c r="T8" s="86"/>
      <c r="U8" s="86"/>
      <c r="V8" s="89" t="s">
        <v>254</v>
      </c>
      <c r="W8" s="88">
        <v>43691.81736111111</v>
      </c>
      <c r="X8" s="89" t="s">
        <v>263</v>
      </c>
      <c r="Y8" s="86"/>
      <c r="Z8" s="86"/>
      <c r="AA8" s="92" t="s">
        <v>275</v>
      </c>
      <c r="AB8" s="92" t="s">
        <v>276</v>
      </c>
      <c r="AC8" s="86" t="b">
        <v>0</v>
      </c>
      <c r="AD8" s="86">
        <v>1</v>
      </c>
      <c r="AE8" s="92" t="s">
        <v>288</v>
      </c>
      <c r="AF8" s="86" t="b">
        <v>0</v>
      </c>
      <c r="AG8" s="86" t="s">
        <v>291</v>
      </c>
      <c r="AH8" s="86"/>
      <c r="AI8" s="92" t="s">
        <v>290</v>
      </c>
      <c r="AJ8" s="86" t="b">
        <v>0</v>
      </c>
      <c r="AK8" s="86">
        <v>0</v>
      </c>
      <c r="AL8" s="92" t="s">
        <v>290</v>
      </c>
      <c r="AM8" s="86" t="s">
        <v>294</v>
      </c>
      <c r="AN8" s="86" t="b">
        <v>0</v>
      </c>
      <c r="AO8" s="92" t="s">
        <v>276</v>
      </c>
      <c r="AP8" s="86" t="s">
        <v>176</v>
      </c>
      <c r="AQ8" s="86">
        <v>0</v>
      </c>
      <c r="AR8" s="86">
        <v>0</v>
      </c>
      <c r="AS8" s="86"/>
      <c r="AT8" s="86"/>
      <c r="AU8" s="86"/>
      <c r="AV8" s="86"/>
      <c r="AW8" s="86"/>
      <c r="AX8" s="86"/>
      <c r="AY8" s="86"/>
      <c r="AZ8" s="86"/>
      <c r="BA8">
        <v>3</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30">
      <c r="A9" s="84" t="s">
        <v>213</v>
      </c>
      <c r="B9" s="84" t="s">
        <v>224</v>
      </c>
      <c r="C9" s="53" t="s">
        <v>753</v>
      </c>
      <c r="D9" s="54">
        <v>10</v>
      </c>
      <c r="E9" s="65" t="s">
        <v>136</v>
      </c>
      <c r="F9" s="55">
        <v>12</v>
      </c>
      <c r="G9" s="53"/>
      <c r="H9" s="57"/>
      <c r="I9" s="56"/>
      <c r="J9" s="56"/>
      <c r="K9" s="36" t="s">
        <v>65</v>
      </c>
      <c r="L9" s="83">
        <v>9</v>
      </c>
      <c r="M9" s="83"/>
      <c r="N9" s="63"/>
      <c r="O9" s="86" t="s">
        <v>231</v>
      </c>
      <c r="P9" s="88">
        <v>43691.816608796296</v>
      </c>
      <c r="Q9" s="86" t="s">
        <v>236</v>
      </c>
      <c r="R9" s="86"/>
      <c r="S9" s="86"/>
      <c r="T9" s="86"/>
      <c r="U9" s="86"/>
      <c r="V9" s="89" t="s">
        <v>255</v>
      </c>
      <c r="W9" s="88">
        <v>43691.816608796296</v>
      </c>
      <c r="X9" s="89" t="s">
        <v>264</v>
      </c>
      <c r="Y9" s="86"/>
      <c r="Z9" s="86"/>
      <c r="AA9" s="92" t="s">
        <v>276</v>
      </c>
      <c r="AB9" s="92" t="s">
        <v>274</v>
      </c>
      <c r="AC9" s="86" t="b">
        <v>0</v>
      </c>
      <c r="AD9" s="86">
        <v>0</v>
      </c>
      <c r="AE9" s="92" t="s">
        <v>289</v>
      </c>
      <c r="AF9" s="86" t="b">
        <v>0</v>
      </c>
      <c r="AG9" s="86" t="s">
        <v>291</v>
      </c>
      <c r="AH9" s="86"/>
      <c r="AI9" s="92" t="s">
        <v>290</v>
      </c>
      <c r="AJ9" s="86" t="b">
        <v>0</v>
      </c>
      <c r="AK9" s="86">
        <v>0</v>
      </c>
      <c r="AL9" s="92" t="s">
        <v>290</v>
      </c>
      <c r="AM9" s="86" t="s">
        <v>293</v>
      </c>
      <c r="AN9" s="86" t="b">
        <v>0</v>
      </c>
      <c r="AO9" s="92" t="s">
        <v>274</v>
      </c>
      <c r="AP9" s="86" t="s">
        <v>176</v>
      </c>
      <c r="AQ9" s="86">
        <v>0</v>
      </c>
      <c r="AR9" s="86">
        <v>0</v>
      </c>
      <c r="AS9" s="86"/>
      <c r="AT9" s="86"/>
      <c r="AU9" s="86"/>
      <c r="AV9" s="86"/>
      <c r="AW9" s="86"/>
      <c r="AX9" s="86"/>
      <c r="AY9" s="86"/>
      <c r="AZ9" s="86"/>
      <c r="BA9">
        <v>2</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30">
      <c r="A10" s="84" t="s">
        <v>213</v>
      </c>
      <c r="B10" s="84" t="s">
        <v>224</v>
      </c>
      <c r="C10" s="53" t="s">
        <v>753</v>
      </c>
      <c r="D10" s="54">
        <v>10</v>
      </c>
      <c r="E10" s="65" t="s">
        <v>136</v>
      </c>
      <c r="F10" s="55">
        <v>12</v>
      </c>
      <c r="G10" s="53"/>
      <c r="H10" s="57"/>
      <c r="I10" s="56"/>
      <c r="J10" s="56"/>
      <c r="K10" s="36" t="s">
        <v>65</v>
      </c>
      <c r="L10" s="83">
        <v>10</v>
      </c>
      <c r="M10" s="83"/>
      <c r="N10" s="63"/>
      <c r="O10" s="86" t="s">
        <v>231</v>
      </c>
      <c r="P10" s="88">
        <v>43691.82064814815</v>
      </c>
      <c r="Q10" s="86" t="s">
        <v>237</v>
      </c>
      <c r="R10" s="86"/>
      <c r="S10" s="86"/>
      <c r="T10" s="86"/>
      <c r="U10" s="86"/>
      <c r="V10" s="89" t="s">
        <v>255</v>
      </c>
      <c r="W10" s="88">
        <v>43691.82064814815</v>
      </c>
      <c r="X10" s="89" t="s">
        <v>265</v>
      </c>
      <c r="Y10" s="86"/>
      <c r="Z10" s="86"/>
      <c r="AA10" s="92" t="s">
        <v>277</v>
      </c>
      <c r="AB10" s="92" t="s">
        <v>275</v>
      </c>
      <c r="AC10" s="86" t="b">
        <v>0</v>
      </c>
      <c r="AD10" s="86">
        <v>1</v>
      </c>
      <c r="AE10" s="92" t="s">
        <v>289</v>
      </c>
      <c r="AF10" s="86" t="b">
        <v>0</v>
      </c>
      <c r="AG10" s="86" t="s">
        <v>291</v>
      </c>
      <c r="AH10" s="86"/>
      <c r="AI10" s="92" t="s">
        <v>290</v>
      </c>
      <c r="AJ10" s="86" t="b">
        <v>0</v>
      </c>
      <c r="AK10" s="86">
        <v>0</v>
      </c>
      <c r="AL10" s="92" t="s">
        <v>290</v>
      </c>
      <c r="AM10" s="86" t="s">
        <v>293</v>
      </c>
      <c r="AN10" s="86" t="b">
        <v>0</v>
      </c>
      <c r="AO10" s="92" t="s">
        <v>275</v>
      </c>
      <c r="AP10" s="86" t="s">
        <v>176</v>
      </c>
      <c r="AQ10" s="86">
        <v>0</v>
      </c>
      <c r="AR10" s="86">
        <v>0</v>
      </c>
      <c r="AS10" s="86"/>
      <c r="AT10" s="86"/>
      <c r="AU10" s="86"/>
      <c r="AV10" s="86"/>
      <c r="AW10" s="86"/>
      <c r="AX10" s="86"/>
      <c r="AY10" s="86"/>
      <c r="AZ10" s="86"/>
      <c r="BA10">
        <v>2</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30">
      <c r="A11" s="84" t="s">
        <v>212</v>
      </c>
      <c r="B11" s="84" t="s">
        <v>225</v>
      </c>
      <c r="C11" s="53" t="s">
        <v>753</v>
      </c>
      <c r="D11" s="54">
        <v>10</v>
      </c>
      <c r="E11" s="65" t="s">
        <v>136</v>
      </c>
      <c r="F11" s="55">
        <v>12</v>
      </c>
      <c r="G11" s="53"/>
      <c r="H11" s="57"/>
      <c r="I11" s="56"/>
      <c r="J11" s="56"/>
      <c r="K11" s="36" t="s">
        <v>65</v>
      </c>
      <c r="L11" s="83">
        <v>11</v>
      </c>
      <c r="M11" s="83"/>
      <c r="N11" s="63"/>
      <c r="O11" s="86" t="s">
        <v>231</v>
      </c>
      <c r="P11" s="88">
        <v>43689.201527777775</v>
      </c>
      <c r="Q11" s="86" t="s">
        <v>233</v>
      </c>
      <c r="R11" s="86"/>
      <c r="S11" s="86"/>
      <c r="T11" s="86"/>
      <c r="U11" s="86"/>
      <c r="V11" s="89" t="s">
        <v>254</v>
      </c>
      <c r="W11" s="88">
        <v>43689.201527777775</v>
      </c>
      <c r="X11" s="89" t="s">
        <v>261</v>
      </c>
      <c r="Y11" s="86"/>
      <c r="Z11" s="86"/>
      <c r="AA11" s="92" t="s">
        <v>273</v>
      </c>
      <c r="AB11" s="92" t="s">
        <v>285</v>
      </c>
      <c r="AC11" s="86" t="b">
        <v>0</v>
      </c>
      <c r="AD11" s="86">
        <v>2</v>
      </c>
      <c r="AE11" s="92" t="s">
        <v>287</v>
      </c>
      <c r="AF11" s="86" t="b">
        <v>0</v>
      </c>
      <c r="AG11" s="86" t="s">
        <v>291</v>
      </c>
      <c r="AH11" s="86"/>
      <c r="AI11" s="92" t="s">
        <v>290</v>
      </c>
      <c r="AJ11" s="86" t="b">
        <v>0</v>
      </c>
      <c r="AK11" s="86">
        <v>0</v>
      </c>
      <c r="AL11" s="92" t="s">
        <v>290</v>
      </c>
      <c r="AM11" s="86" t="s">
        <v>293</v>
      </c>
      <c r="AN11" s="86" t="b">
        <v>0</v>
      </c>
      <c r="AO11" s="92" t="s">
        <v>285</v>
      </c>
      <c r="AP11" s="86" t="s">
        <v>176</v>
      </c>
      <c r="AQ11" s="86">
        <v>0</v>
      </c>
      <c r="AR11" s="86">
        <v>0</v>
      </c>
      <c r="AS11" s="86"/>
      <c r="AT11" s="86"/>
      <c r="AU11" s="86"/>
      <c r="AV11" s="86"/>
      <c r="AW11" s="86"/>
      <c r="AX11" s="86"/>
      <c r="AY11" s="86"/>
      <c r="AZ11" s="86"/>
      <c r="BA11">
        <v>3</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10</v>
      </c>
      <c r="BK11" s="52">
        <v>100</v>
      </c>
      <c r="BL11" s="51">
        <v>10</v>
      </c>
    </row>
    <row r="12" spans="1:64" ht="30">
      <c r="A12" s="84" t="s">
        <v>212</v>
      </c>
      <c r="B12" s="84" t="s">
        <v>225</v>
      </c>
      <c r="C12" s="53" t="s">
        <v>753</v>
      </c>
      <c r="D12" s="54">
        <v>10</v>
      </c>
      <c r="E12" s="65" t="s">
        <v>136</v>
      </c>
      <c r="F12" s="55">
        <v>12</v>
      </c>
      <c r="G12" s="53"/>
      <c r="H12" s="57"/>
      <c r="I12" s="56"/>
      <c r="J12" s="56"/>
      <c r="K12" s="36" t="s">
        <v>65</v>
      </c>
      <c r="L12" s="83">
        <v>12</v>
      </c>
      <c r="M12" s="83"/>
      <c r="N12" s="63"/>
      <c r="O12" s="86" t="s">
        <v>231</v>
      </c>
      <c r="P12" s="88">
        <v>43691.81392361111</v>
      </c>
      <c r="Q12" s="86" t="s">
        <v>234</v>
      </c>
      <c r="R12" s="86"/>
      <c r="S12" s="86"/>
      <c r="T12" s="86"/>
      <c r="U12" s="86"/>
      <c r="V12" s="89" t="s">
        <v>254</v>
      </c>
      <c r="W12" s="88">
        <v>43691.81392361111</v>
      </c>
      <c r="X12" s="89" t="s">
        <v>262</v>
      </c>
      <c r="Y12" s="86"/>
      <c r="Z12" s="86"/>
      <c r="AA12" s="92" t="s">
        <v>274</v>
      </c>
      <c r="AB12" s="92" t="s">
        <v>286</v>
      </c>
      <c r="AC12" s="86" t="b">
        <v>0</v>
      </c>
      <c r="AD12" s="86">
        <v>1</v>
      </c>
      <c r="AE12" s="92" t="s">
        <v>288</v>
      </c>
      <c r="AF12" s="86" t="b">
        <v>0</v>
      </c>
      <c r="AG12" s="86" t="s">
        <v>291</v>
      </c>
      <c r="AH12" s="86"/>
      <c r="AI12" s="92" t="s">
        <v>290</v>
      </c>
      <c r="AJ12" s="86" t="b">
        <v>0</v>
      </c>
      <c r="AK12" s="86">
        <v>0</v>
      </c>
      <c r="AL12" s="92" t="s">
        <v>290</v>
      </c>
      <c r="AM12" s="86" t="s">
        <v>294</v>
      </c>
      <c r="AN12" s="86" t="b">
        <v>0</v>
      </c>
      <c r="AO12" s="92" t="s">
        <v>286</v>
      </c>
      <c r="AP12" s="86" t="s">
        <v>176</v>
      </c>
      <c r="AQ12" s="86">
        <v>0</v>
      </c>
      <c r="AR12" s="86">
        <v>0</v>
      </c>
      <c r="AS12" s="86"/>
      <c r="AT12" s="86"/>
      <c r="AU12" s="86"/>
      <c r="AV12" s="86"/>
      <c r="AW12" s="86"/>
      <c r="AX12" s="86"/>
      <c r="AY12" s="86"/>
      <c r="AZ12" s="86"/>
      <c r="BA12">
        <v>3</v>
      </c>
      <c r="BB12" s="85" t="str">
        <f>REPLACE(INDEX(GroupVertices[Group],MATCH(Edges[[#This Row],[Vertex 1]],GroupVertices[Vertex],0)),1,1,"")</f>
        <v>1</v>
      </c>
      <c r="BC12" s="85" t="str">
        <f>REPLACE(INDEX(GroupVertices[Group],MATCH(Edges[[#This Row],[Vertex 2]],GroupVertices[Vertex],0)),1,1,"")</f>
        <v>1</v>
      </c>
      <c r="BD12" s="51">
        <v>1</v>
      </c>
      <c r="BE12" s="52">
        <v>2.380952380952381</v>
      </c>
      <c r="BF12" s="51">
        <v>1</v>
      </c>
      <c r="BG12" s="52">
        <v>2.380952380952381</v>
      </c>
      <c r="BH12" s="51">
        <v>0</v>
      </c>
      <c r="BI12" s="52">
        <v>0</v>
      </c>
      <c r="BJ12" s="51">
        <v>40</v>
      </c>
      <c r="BK12" s="52">
        <v>95.23809523809524</v>
      </c>
      <c r="BL12" s="51">
        <v>42</v>
      </c>
    </row>
    <row r="13" spans="1:64" ht="30">
      <c r="A13" s="84" t="s">
        <v>212</v>
      </c>
      <c r="B13" s="84" t="s">
        <v>213</v>
      </c>
      <c r="C13" s="53" t="s">
        <v>753</v>
      </c>
      <c r="D13" s="54">
        <v>10</v>
      </c>
      <c r="E13" s="65" t="s">
        <v>136</v>
      </c>
      <c r="F13" s="55">
        <v>12</v>
      </c>
      <c r="G13" s="53"/>
      <c r="H13" s="57"/>
      <c r="I13" s="56"/>
      <c r="J13" s="56"/>
      <c r="K13" s="36" t="s">
        <v>66</v>
      </c>
      <c r="L13" s="83">
        <v>13</v>
      </c>
      <c r="M13" s="83"/>
      <c r="N13" s="63"/>
      <c r="O13" s="86" t="s">
        <v>232</v>
      </c>
      <c r="P13" s="88">
        <v>43691.81392361111</v>
      </c>
      <c r="Q13" s="86" t="s">
        <v>234</v>
      </c>
      <c r="R13" s="86"/>
      <c r="S13" s="86"/>
      <c r="T13" s="86"/>
      <c r="U13" s="86"/>
      <c r="V13" s="89" t="s">
        <v>254</v>
      </c>
      <c r="W13" s="88">
        <v>43691.81392361111</v>
      </c>
      <c r="X13" s="89" t="s">
        <v>262</v>
      </c>
      <c r="Y13" s="86"/>
      <c r="Z13" s="86"/>
      <c r="AA13" s="92" t="s">
        <v>274</v>
      </c>
      <c r="AB13" s="92" t="s">
        <v>286</v>
      </c>
      <c r="AC13" s="86" t="b">
        <v>0</v>
      </c>
      <c r="AD13" s="86">
        <v>1</v>
      </c>
      <c r="AE13" s="92" t="s">
        <v>288</v>
      </c>
      <c r="AF13" s="86" t="b">
        <v>0</v>
      </c>
      <c r="AG13" s="86" t="s">
        <v>291</v>
      </c>
      <c r="AH13" s="86"/>
      <c r="AI13" s="92" t="s">
        <v>290</v>
      </c>
      <c r="AJ13" s="86" t="b">
        <v>0</v>
      </c>
      <c r="AK13" s="86">
        <v>0</v>
      </c>
      <c r="AL13" s="92" t="s">
        <v>290</v>
      </c>
      <c r="AM13" s="86" t="s">
        <v>294</v>
      </c>
      <c r="AN13" s="86" t="b">
        <v>0</v>
      </c>
      <c r="AO13" s="92" t="s">
        <v>286</v>
      </c>
      <c r="AP13" s="86" t="s">
        <v>176</v>
      </c>
      <c r="AQ13" s="86">
        <v>0</v>
      </c>
      <c r="AR13" s="86">
        <v>0</v>
      </c>
      <c r="AS13" s="86"/>
      <c r="AT13" s="86"/>
      <c r="AU13" s="86"/>
      <c r="AV13" s="86"/>
      <c r="AW13" s="86"/>
      <c r="AX13" s="86"/>
      <c r="AY13" s="86"/>
      <c r="AZ13" s="86"/>
      <c r="BA13">
        <v>2</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30">
      <c r="A14" s="84" t="s">
        <v>212</v>
      </c>
      <c r="B14" s="84" t="s">
        <v>225</v>
      </c>
      <c r="C14" s="53" t="s">
        <v>753</v>
      </c>
      <c r="D14" s="54">
        <v>10</v>
      </c>
      <c r="E14" s="65" t="s">
        <v>136</v>
      </c>
      <c r="F14" s="55">
        <v>12</v>
      </c>
      <c r="G14" s="53"/>
      <c r="H14" s="57"/>
      <c r="I14" s="56"/>
      <c r="J14" s="56"/>
      <c r="K14" s="36" t="s">
        <v>65</v>
      </c>
      <c r="L14" s="83">
        <v>14</v>
      </c>
      <c r="M14" s="83"/>
      <c r="N14" s="63"/>
      <c r="O14" s="86" t="s">
        <v>231</v>
      </c>
      <c r="P14" s="88">
        <v>43691.81736111111</v>
      </c>
      <c r="Q14" s="86" t="s">
        <v>235</v>
      </c>
      <c r="R14" s="86"/>
      <c r="S14" s="86"/>
      <c r="T14" s="86"/>
      <c r="U14" s="86"/>
      <c r="V14" s="89" t="s">
        <v>254</v>
      </c>
      <c r="W14" s="88">
        <v>43691.81736111111</v>
      </c>
      <c r="X14" s="89" t="s">
        <v>263</v>
      </c>
      <c r="Y14" s="86"/>
      <c r="Z14" s="86"/>
      <c r="AA14" s="92" t="s">
        <v>275</v>
      </c>
      <c r="AB14" s="92" t="s">
        <v>276</v>
      </c>
      <c r="AC14" s="86" t="b">
        <v>0</v>
      </c>
      <c r="AD14" s="86">
        <v>1</v>
      </c>
      <c r="AE14" s="92" t="s">
        <v>288</v>
      </c>
      <c r="AF14" s="86" t="b">
        <v>0</v>
      </c>
      <c r="AG14" s="86" t="s">
        <v>291</v>
      </c>
      <c r="AH14" s="86"/>
      <c r="AI14" s="92" t="s">
        <v>290</v>
      </c>
      <c r="AJ14" s="86" t="b">
        <v>0</v>
      </c>
      <c r="AK14" s="86">
        <v>0</v>
      </c>
      <c r="AL14" s="92" t="s">
        <v>290</v>
      </c>
      <c r="AM14" s="86" t="s">
        <v>294</v>
      </c>
      <c r="AN14" s="86" t="b">
        <v>0</v>
      </c>
      <c r="AO14" s="92" t="s">
        <v>276</v>
      </c>
      <c r="AP14" s="86" t="s">
        <v>176</v>
      </c>
      <c r="AQ14" s="86">
        <v>0</v>
      </c>
      <c r="AR14" s="86">
        <v>0</v>
      </c>
      <c r="AS14" s="86"/>
      <c r="AT14" s="86"/>
      <c r="AU14" s="86"/>
      <c r="AV14" s="86"/>
      <c r="AW14" s="86"/>
      <c r="AX14" s="86"/>
      <c r="AY14" s="86"/>
      <c r="AZ14" s="86"/>
      <c r="BA14">
        <v>3</v>
      </c>
      <c r="BB14" s="85" t="str">
        <f>REPLACE(INDEX(GroupVertices[Group],MATCH(Edges[[#This Row],[Vertex 1]],GroupVertices[Vertex],0)),1,1,"")</f>
        <v>1</v>
      </c>
      <c r="BC14" s="85" t="str">
        <f>REPLACE(INDEX(GroupVertices[Group],MATCH(Edges[[#This Row],[Vertex 2]],GroupVertices[Vertex],0)),1,1,"")</f>
        <v>1</v>
      </c>
      <c r="BD14" s="51">
        <v>0</v>
      </c>
      <c r="BE14" s="52">
        <v>0</v>
      </c>
      <c r="BF14" s="51">
        <v>2</v>
      </c>
      <c r="BG14" s="52">
        <v>7.407407407407407</v>
      </c>
      <c r="BH14" s="51">
        <v>0</v>
      </c>
      <c r="BI14" s="52">
        <v>0</v>
      </c>
      <c r="BJ14" s="51">
        <v>25</v>
      </c>
      <c r="BK14" s="52">
        <v>92.5925925925926</v>
      </c>
      <c r="BL14" s="51">
        <v>27</v>
      </c>
    </row>
    <row r="15" spans="1:64" ht="30">
      <c r="A15" s="84" t="s">
        <v>212</v>
      </c>
      <c r="B15" s="84" t="s">
        <v>213</v>
      </c>
      <c r="C15" s="53" t="s">
        <v>753</v>
      </c>
      <c r="D15" s="54">
        <v>10</v>
      </c>
      <c r="E15" s="65" t="s">
        <v>136</v>
      </c>
      <c r="F15" s="55">
        <v>12</v>
      </c>
      <c r="G15" s="53"/>
      <c r="H15" s="57"/>
      <c r="I15" s="56"/>
      <c r="J15" s="56"/>
      <c r="K15" s="36" t="s">
        <v>66</v>
      </c>
      <c r="L15" s="83">
        <v>15</v>
      </c>
      <c r="M15" s="83"/>
      <c r="N15" s="63"/>
      <c r="O15" s="86" t="s">
        <v>232</v>
      </c>
      <c r="P15" s="88">
        <v>43691.81736111111</v>
      </c>
      <c r="Q15" s="86" t="s">
        <v>235</v>
      </c>
      <c r="R15" s="86"/>
      <c r="S15" s="86"/>
      <c r="T15" s="86"/>
      <c r="U15" s="86"/>
      <c r="V15" s="89" t="s">
        <v>254</v>
      </c>
      <c r="W15" s="88">
        <v>43691.81736111111</v>
      </c>
      <c r="X15" s="89" t="s">
        <v>263</v>
      </c>
      <c r="Y15" s="86"/>
      <c r="Z15" s="86"/>
      <c r="AA15" s="92" t="s">
        <v>275</v>
      </c>
      <c r="AB15" s="92" t="s">
        <v>276</v>
      </c>
      <c r="AC15" s="86" t="b">
        <v>0</v>
      </c>
      <c r="AD15" s="86">
        <v>1</v>
      </c>
      <c r="AE15" s="92" t="s">
        <v>288</v>
      </c>
      <c r="AF15" s="86" t="b">
        <v>0</v>
      </c>
      <c r="AG15" s="86" t="s">
        <v>291</v>
      </c>
      <c r="AH15" s="86"/>
      <c r="AI15" s="92" t="s">
        <v>290</v>
      </c>
      <c r="AJ15" s="86" t="b">
        <v>0</v>
      </c>
      <c r="AK15" s="86">
        <v>0</v>
      </c>
      <c r="AL15" s="92" t="s">
        <v>290</v>
      </c>
      <c r="AM15" s="86" t="s">
        <v>294</v>
      </c>
      <c r="AN15" s="86" t="b">
        <v>0</v>
      </c>
      <c r="AO15" s="92" t="s">
        <v>276</v>
      </c>
      <c r="AP15" s="86" t="s">
        <v>176</v>
      </c>
      <c r="AQ15" s="86">
        <v>0</v>
      </c>
      <c r="AR15" s="86">
        <v>0</v>
      </c>
      <c r="AS15" s="86"/>
      <c r="AT15" s="86"/>
      <c r="AU15" s="86"/>
      <c r="AV15" s="86"/>
      <c r="AW15" s="86"/>
      <c r="AX15" s="86"/>
      <c r="AY15" s="86"/>
      <c r="AZ15" s="86"/>
      <c r="BA15">
        <v>2</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30">
      <c r="A16" s="84" t="s">
        <v>213</v>
      </c>
      <c r="B16" s="84" t="s">
        <v>212</v>
      </c>
      <c r="C16" s="53" t="s">
        <v>753</v>
      </c>
      <c r="D16" s="54">
        <v>10</v>
      </c>
      <c r="E16" s="65" t="s">
        <v>136</v>
      </c>
      <c r="F16" s="55">
        <v>12</v>
      </c>
      <c r="G16" s="53"/>
      <c r="H16" s="57"/>
      <c r="I16" s="56"/>
      <c r="J16" s="56"/>
      <c r="K16" s="36" t="s">
        <v>66</v>
      </c>
      <c r="L16" s="83">
        <v>16</v>
      </c>
      <c r="M16" s="83"/>
      <c r="N16" s="63"/>
      <c r="O16" s="86" t="s">
        <v>232</v>
      </c>
      <c r="P16" s="88">
        <v>43691.816608796296</v>
      </c>
      <c r="Q16" s="86" t="s">
        <v>236</v>
      </c>
      <c r="R16" s="86"/>
      <c r="S16" s="86"/>
      <c r="T16" s="86"/>
      <c r="U16" s="86"/>
      <c r="V16" s="89" t="s">
        <v>255</v>
      </c>
      <c r="W16" s="88">
        <v>43691.816608796296</v>
      </c>
      <c r="X16" s="89" t="s">
        <v>264</v>
      </c>
      <c r="Y16" s="86"/>
      <c r="Z16" s="86"/>
      <c r="AA16" s="92" t="s">
        <v>276</v>
      </c>
      <c r="AB16" s="92" t="s">
        <v>274</v>
      </c>
      <c r="AC16" s="86" t="b">
        <v>0</v>
      </c>
      <c r="AD16" s="86">
        <v>0</v>
      </c>
      <c r="AE16" s="92" t="s">
        <v>289</v>
      </c>
      <c r="AF16" s="86" t="b">
        <v>0</v>
      </c>
      <c r="AG16" s="86" t="s">
        <v>291</v>
      </c>
      <c r="AH16" s="86"/>
      <c r="AI16" s="92" t="s">
        <v>290</v>
      </c>
      <c r="AJ16" s="86" t="b">
        <v>0</v>
      </c>
      <c r="AK16" s="86">
        <v>0</v>
      </c>
      <c r="AL16" s="92" t="s">
        <v>290</v>
      </c>
      <c r="AM16" s="86" t="s">
        <v>293</v>
      </c>
      <c r="AN16" s="86" t="b">
        <v>0</v>
      </c>
      <c r="AO16" s="92" t="s">
        <v>274</v>
      </c>
      <c r="AP16" s="86" t="s">
        <v>176</v>
      </c>
      <c r="AQ16" s="86">
        <v>0</v>
      </c>
      <c r="AR16" s="86">
        <v>0</v>
      </c>
      <c r="AS16" s="86"/>
      <c r="AT16" s="86"/>
      <c r="AU16" s="86"/>
      <c r="AV16" s="86"/>
      <c r="AW16" s="86"/>
      <c r="AX16" s="86"/>
      <c r="AY16" s="86"/>
      <c r="AZ16" s="86"/>
      <c r="BA16">
        <v>2</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30">
      <c r="A17" s="84" t="s">
        <v>213</v>
      </c>
      <c r="B17" s="84" t="s">
        <v>212</v>
      </c>
      <c r="C17" s="53" t="s">
        <v>753</v>
      </c>
      <c r="D17" s="54">
        <v>10</v>
      </c>
      <c r="E17" s="65" t="s">
        <v>136</v>
      </c>
      <c r="F17" s="55">
        <v>12</v>
      </c>
      <c r="G17" s="53"/>
      <c r="H17" s="57"/>
      <c r="I17" s="56"/>
      <c r="J17" s="56"/>
      <c r="K17" s="36" t="s">
        <v>66</v>
      </c>
      <c r="L17" s="83">
        <v>17</v>
      </c>
      <c r="M17" s="83"/>
      <c r="N17" s="63"/>
      <c r="O17" s="86" t="s">
        <v>232</v>
      </c>
      <c r="P17" s="88">
        <v>43691.82064814815</v>
      </c>
      <c r="Q17" s="86" t="s">
        <v>237</v>
      </c>
      <c r="R17" s="86"/>
      <c r="S17" s="86"/>
      <c r="T17" s="86"/>
      <c r="U17" s="86"/>
      <c r="V17" s="89" t="s">
        <v>255</v>
      </c>
      <c r="W17" s="88">
        <v>43691.82064814815</v>
      </c>
      <c r="X17" s="89" t="s">
        <v>265</v>
      </c>
      <c r="Y17" s="86"/>
      <c r="Z17" s="86"/>
      <c r="AA17" s="92" t="s">
        <v>277</v>
      </c>
      <c r="AB17" s="92" t="s">
        <v>275</v>
      </c>
      <c r="AC17" s="86" t="b">
        <v>0</v>
      </c>
      <c r="AD17" s="86">
        <v>1</v>
      </c>
      <c r="AE17" s="92" t="s">
        <v>289</v>
      </c>
      <c r="AF17" s="86" t="b">
        <v>0</v>
      </c>
      <c r="AG17" s="86" t="s">
        <v>291</v>
      </c>
      <c r="AH17" s="86"/>
      <c r="AI17" s="92" t="s">
        <v>290</v>
      </c>
      <c r="AJ17" s="86" t="b">
        <v>0</v>
      </c>
      <c r="AK17" s="86">
        <v>0</v>
      </c>
      <c r="AL17" s="92" t="s">
        <v>290</v>
      </c>
      <c r="AM17" s="86" t="s">
        <v>293</v>
      </c>
      <c r="AN17" s="86" t="b">
        <v>0</v>
      </c>
      <c r="AO17" s="92" t="s">
        <v>275</v>
      </c>
      <c r="AP17" s="86" t="s">
        <v>176</v>
      </c>
      <c r="AQ17" s="86">
        <v>0</v>
      </c>
      <c r="AR17" s="86">
        <v>0</v>
      </c>
      <c r="AS17" s="86"/>
      <c r="AT17" s="86"/>
      <c r="AU17" s="86"/>
      <c r="AV17" s="86"/>
      <c r="AW17" s="86"/>
      <c r="AX17" s="86"/>
      <c r="AY17" s="86"/>
      <c r="AZ17" s="86"/>
      <c r="BA17">
        <v>2</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30">
      <c r="A18" s="84" t="s">
        <v>213</v>
      </c>
      <c r="B18" s="84" t="s">
        <v>225</v>
      </c>
      <c r="C18" s="53" t="s">
        <v>753</v>
      </c>
      <c r="D18" s="54">
        <v>10</v>
      </c>
      <c r="E18" s="65" t="s">
        <v>136</v>
      </c>
      <c r="F18" s="55">
        <v>12</v>
      </c>
      <c r="G18" s="53"/>
      <c r="H18" s="57"/>
      <c r="I18" s="56"/>
      <c r="J18" s="56"/>
      <c r="K18" s="36" t="s">
        <v>65</v>
      </c>
      <c r="L18" s="83">
        <v>18</v>
      </c>
      <c r="M18" s="83"/>
      <c r="N18" s="63"/>
      <c r="O18" s="86" t="s">
        <v>231</v>
      </c>
      <c r="P18" s="88">
        <v>43691.816608796296</v>
      </c>
      <c r="Q18" s="86" t="s">
        <v>236</v>
      </c>
      <c r="R18" s="86"/>
      <c r="S18" s="86"/>
      <c r="T18" s="86"/>
      <c r="U18" s="86"/>
      <c r="V18" s="89" t="s">
        <v>255</v>
      </c>
      <c r="W18" s="88">
        <v>43691.816608796296</v>
      </c>
      <c r="X18" s="89" t="s">
        <v>264</v>
      </c>
      <c r="Y18" s="86"/>
      <c r="Z18" s="86"/>
      <c r="AA18" s="92" t="s">
        <v>276</v>
      </c>
      <c r="AB18" s="92" t="s">
        <v>274</v>
      </c>
      <c r="AC18" s="86" t="b">
        <v>0</v>
      </c>
      <c r="AD18" s="86">
        <v>0</v>
      </c>
      <c r="AE18" s="92" t="s">
        <v>289</v>
      </c>
      <c r="AF18" s="86" t="b">
        <v>0</v>
      </c>
      <c r="AG18" s="86" t="s">
        <v>291</v>
      </c>
      <c r="AH18" s="86"/>
      <c r="AI18" s="92" t="s">
        <v>290</v>
      </c>
      <c r="AJ18" s="86" t="b">
        <v>0</v>
      </c>
      <c r="AK18" s="86">
        <v>0</v>
      </c>
      <c r="AL18" s="92" t="s">
        <v>290</v>
      </c>
      <c r="AM18" s="86" t="s">
        <v>293</v>
      </c>
      <c r="AN18" s="86" t="b">
        <v>0</v>
      </c>
      <c r="AO18" s="92" t="s">
        <v>274</v>
      </c>
      <c r="AP18" s="86" t="s">
        <v>176</v>
      </c>
      <c r="AQ18" s="86">
        <v>0</v>
      </c>
      <c r="AR18" s="86">
        <v>0</v>
      </c>
      <c r="AS18" s="86"/>
      <c r="AT18" s="86"/>
      <c r="AU18" s="86"/>
      <c r="AV18" s="86"/>
      <c r="AW18" s="86"/>
      <c r="AX18" s="86"/>
      <c r="AY18" s="86"/>
      <c r="AZ18" s="86"/>
      <c r="BA18">
        <v>2</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21</v>
      </c>
      <c r="BK18" s="52">
        <v>100</v>
      </c>
      <c r="BL18" s="51">
        <v>21</v>
      </c>
    </row>
    <row r="19" spans="1:64" ht="30">
      <c r="A19" s="84" t="s">
        <v>213</v>
      </c>
      <c r="B19" s="84" t="s">
        <v>225</v>
      </c>
      <c r="C19" s="53" t="s">
        <v>753</v>
      </c>
      <c r="D19" s="54">
        <v>10</v>
      </c>
      <c r="E19" s="65" t="s">
        <v>136</v>
      </c>
      <c r="F19" s="55">
        <v>12</v>
      </c>
      <c r="G19" s="53"/>
      <c r="H19" s="57"/>
      <c r="I19" s="56"/>
      <c r="J19" s="56"/>
      <c r="K19" s="36" t="s">
        <v>65</v>
      </c>
      <c r="L19" s="83">
        <v>19</v>
      </c>
      <c r="M19" s="83"/>
      <c r="N19" s="63"/>
      <c r="O19" s="86" t="s">
        <v>231</v>
      </c>
      <c r="P19" s="88">
        <v>43691.82064814815</v>
      </c>
      <c r="Q19" s="86" t="s">
        <v>237</v>
      </c>
      <c r="R19" s="86"/>
      <c r="S19" s="86"/>
      <c r="T19" s="86"/>
      <c r="U19" s="86"/>
      <c r="V19" s="89" t="s">
        <v>255</v>
      </c>
      <c r="W19" s="88">
        <v>43691.82064814815</v>
      </c>
      <c r="X19" s="89" t="s">
        <v>265</v>
      </c>
      <c r="Y19" s="86"/>
      <c r="Z19" s="86"/>
      <c r="AA19" s="92" t="s">
        <v>277</v>
      </c>
      <c r="AB19" s="92" t="s">
        <v>275</v>
      </c>
      <c r="AC19" s="86" t="b">
        <v>0</v>
      </c>
      <c r="AD19" s="86">
        <v>1</v>
      </c>
      <c r="AE19" s="92" t="s">
        <v>289</v>
      </c>
      <c r="AF19" s="86" t="b">
        <v>0</v>
      </c>
      <c r="AG19" s="86" t="s">
        <v>291</v>
      </c>
      <c r="AH19" s="86"/>
      <c r="AI19" s="92" t="s">
        <v>290</v>
      </c>
      <c r="AJ19" s="86" t="b">
        <v>0</v>
      </c>
      <c r="AK19" s="86">
        <v>0</v>
      </c>
      <c r="AL19" s="92" t="s">
        <v>290</v>
      </c>
      <c r="AM19" s="86" t="s">
        <v>293</v>
      </c>
      <c r="AN19" s="86" t="b">
        <v>0</v>
      </c>
      <c r="AO19" s="92" t="s">
        <v>275</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v>2</v>
      </c>
      <c r="BE19" s="52">
        <v>10</v>
      </c>
      <c r="BF19" s="51">
        <v>0</v>
      </c>
      <c r="BG19" s="52">
        <v>0</v>
      </c>
      <c r="BH19" s="51">
        <v>0</v>
      </c>
      <c r="BI19" s="52">
        <v>0</v>
      </c>
      <c r="BJ19" s="51">
        <v>18</v>
      </c>
      <c r="BK19" s="52">
        <v>90</v>
      </c>
      <c r="BL19" s="51">
        <v>20</v>
      </c>
    </row>
    <row r="20" spans="1:64" ht="45">
      <c r="A20" s="84" t="s">
        <v>214</v>
      </c>
      <c r="B20" s="84" t="s">
        <v>226</v>
      </c>
      <c r="C20" s="53" t="s">
        <v>752</v>
      </c>
      <c r="D20" s="54">
        <v>3</v>
      </c>
      <c r="E20" s="65" t="s">
        <v>132</v>
      </c>
      <c r="F20" s="55">
        <v>35</v>
      </c>
      <c r="G20" s="53"/>
      <c r="H20" s="57"/>
      <c r="I20" s="56"/>
      <c r="J20" s="56"/>
      <c r="K20" s="36" t="s">
        <v>65</v>
      </c>
      <c r="L20" s="83">
        <v>20</v>
      </c>
      <c r="M20" s="83"/>
      <c r="N20" s="63"/>
      <c r="O20" s="86" t="s">
        <v>231</v>
      </c>
      <c r="P20" s="88">
        <v>43678.163194444445</v>
      </c>
      <c r="Q20" s="86" t="s">
        <v>238</v>
      </c>
      <c r="R20" s="89" t="s">
        <v>245</v>
      </c>
      <c r="S20" s="86" t="s">
        <v>247</v>
      </c>
      <c r="T20" s="86" t="s">
        <v>249</v>
      </c>
      <c r="U20" s="86"/>
      <c r="V20" s="89" t="s">
        <v>256</v>
      </c>
      <c r="W20" s="88">
        <v>43678.163194444445</v>
      </c>
      <c r="X20" s="89" t="s">
        <v>266</v>
      </c>
      <c r="Y20" s="86"/>
      <c r="Z20" s="86"/>
      <c r="AA20" s="92" t="s">
        <v>278</v>
      </c>
      <c r="AB20" s="86"/>
      <c r="AC20" s="86" t="b">
        <v>0</v>
      </c>
      <c r="AD20" s="86">
        <v>25</v>
      </c>
      <c r="AE20" s="92" t="s">
        <v>290</v>
      </c>
      <c r="AF20" s="86" t="b">
        <v>0</v>
      </c>
      <c r="AG20" s="86" t="s">
        <v>291</v>
      </c>
      <c r="AH20" s="86"/>
      <c r="AI20" s="92" t="s">
        <v>290</v>
      </c>
      <c r="AJ20" s="86" t="b">
        <v>0</v>
      </c>
      <c r="AK20" s="86">
        <v>9</v>
      </c>
      <c r="AL20" s="92" t="s">
        <v>290</v>
      </c>
      <c r="AM20" s="86" t="s">
        <v>293</v>
      </c>
      <c r="AN20" s="86" t="b">
        <v>0</v>
      </c>
      <c r="AO20" s="92" t="s">
        <v>278</v>
      </c>
      <c r="AP20" s="86" t="s">
        <v>297</v>
      </c>
      <c r="AQ20" s="86">
        <v>0</v>
      </c>
      <c r="AR20" s="86">
        <v>0</v>
      </c>
      <c r="AS20" s="86"/>
      <c r="AT20" s="86"/>
      <c r="AU20" s="86"/>
      <c r="AV20" s="86"/>
      <c r="AW20" s="86"/>
      <c r="AX20" s="86"/>
      <c r="AY20" s="86"/>
      <c r="AZ20" s="86"/>
      <c r="BA20">
        <v>1</v>
      </c>
      <c r="BB20" s="85" t="str">
        <f>REPLACE(INDEX(GroupVertices[Group],MATCH(Edges[[#This Row],[Vertex 1]],GroupVertices[Vertex],0)),1,1,"")</f>
        <v>4</v>
      </c>
      <c r="BC20" s="85" t="str">
        <f>REPLACE(INDEX(GroupVertices[Group],MATCH(Edges[[#This Row],[Vertex 2]],GroupVertices[Vertex],0)),1,1,"")</f>
        <v>4</v>
      </c>
      <c r="BD20" s="51">
        <v>3</v>
      </c>
      <c r="BE20" s="52">
        <v>8.333333333333334</v>
      </c>
      <c r="BF20" s="51">
        <v>0</v>
      </c>
      <c r="BG20" s="52">
        <v>0</v>
      </c>
      <c r="BH20" s="51">
        <v>0</v>
      </c>
      <c r="BI20" s="52">
        <v>0</v>
      </c>
      <c r="BJ20" s="51">
        <v>33</v>
      </c>
      <c r="BK20" s="52">
        <v>91.66666666666667</v>
      </c>
      <c r="BL20" s="51">
        <v>36</v>
      </c>
    </row>
    <row r="21" spans="1:64" ht="45">
      <c r="A21" s="84" t="s">
        <v>215</v>
      </c>
      <c r="B21" s="84" t="s">
        <v>226</v>
      </c>
      <c r="C21" s="53" t="s">
        <v>752</v>
      </c>
      <c r="D21" s="54">
        <v>3</v>
      </c>
      <c r="E21" s="65" t="s">
        <v>132</v>
      </c>
      <c r="F21" s="55">
        <v>35</v>
      </c>
      <c r="G21" s="53"/>
      <c r="H21" s="57"/>
      <c r="I21" s="56"/>
      <c r="J21" s="56"/>
      <c r="K21" s="36" t="s">
        <v>65</v>
      </c>
      <c r="L21" s="83">
        <v>21</v>
      </c>
      <c r="M21" s="83"/>
      <c r="N21" s="63"/>
      <c r="O21" s="86" t="s">
        <v>231</v>
      </c>
      <c r="P21" s="88">
        <v>43695.06087962963</v>
      </c>
      <c r="Q21" s="86" t="s">
        <v>239</v>
      </c>
      <c r="R21" s="86"/>
      <c r="S21" s="86"/>
      <c r="T21" s="86" t="s">
        <v>250</v>
      </c>
      <c r="U21" s="86"/>
      <c r="V21" s="89" t="s">
        <v>257</v>
      </c>
      <c r="W21" s="88">
        <v>43695.06087962963</v>
      </c>
      <c r="X21" s="89" t="s">
        <v>267</v>
      </c>
      <c r="Y21" s="86"/>
      <c r="Z21" s="86"/>
      <c r="AA21" s="92" t="s">
        <v>279</v>
      </c>
      <c r="AB21" s="86"/>
      <c r="AC21" s="86" t="b">
        <v>0</v>
      </c>
      <c r="AD21" s="86">
        <v>0</v>
      </c>
      <c r="AE21" s="92" t="s">
        <v>290</v>
      </c>
      <c r="AF21" s="86" t="b">
        <v>0</v>
      </c>
      <c r="AG21" s="86" t="s">
        <v>291</v>
      </c>
      <c r="AH21" s="86"/>
      <c r="AI21" s="92" t="s">
        <v>290</v>
      </c>
      <c r="AJ21" s="86" t="b">
        <v>0</v>
      </c>
      <c r="AK21" s="86">
        <v>9</v>
      </c>
      <c r="AL21" s="92" t="s">
        <v>278</v>
      </c>
      <c r="AM21" s="86" t="s">
        <v>295</v>
      </c>
      <c r="AN21" s="86" t="b">
        <v>0</v>
      </c>
      <c r="AO21" s="92" t="s">
        <v>278</v>
      </c>
      <c r="AP21" s="86" t="s">
        <v>176</v>
      </c>
      <c r="AQ21" s="86">
        <v>0</v>
      </c>
      <c r="AR21" s="86">
        <v>0</v>
      </c>
      <c r="AS21" s="86"/>
      <c r="AT21" s="86"/>
      <c r="AU21" s="86"/>
      <c r="AV21" s="86"/>
      <c r="AW21" s="86"/>
      <c r="AX21" s="86"/>
      <c r="AY21" s="86"/>
      <c r="AZ21" s="86"/>
      <c r="BA21">
        <v>1</v>
      </c>
      <c r="BB21" s="85" t="str">
        <f>REPLACE(INDEX(GroupVertices[Group],MATCH(Edges[[#This Row],[Vertex 1]],GroupVertices[Vertex],0)),1,1,"")</f>
        <v>4</v>
      </c>
      <c r="BC21" s="85" t="str">
        <f>REPLACE(INDEX(GroupVertices[Group],MATCH(Edges[[#This Row],[Vertex 2]],GroupVertices[Vertex],0)),1,1,"")</f>
        <v>4</v>
      </c>
      <c r="BD21" s="51"/>
      <c r="BE21" s="52"/>
      <c r="BF21" s="51"/>
      <c r="BG21" s="52"/>
      <c r="BH21" s="51"/>
      <c r="BI21" s="52"/>
      <c r="BJ21" s="51"/>
      <c r="BK21" s="52"/>
      <c r="BL21" s="51"/>
    </row>
    <row r="22" spans="1:64" ht="45">
      <c r="A22" s="84" t="s">
        <v>214</v>
      </c>
      <c r="B22" s="84" t="s">
        <v>225</v>
      </c>
      <c r="C22" s="53" t="s">
        <v>752</v>
      </c>
      <c r="D22" s="54">
        <v>3</v>
      </c>
      <c r="E22" s="65" t="s">
        <v>132</v>
      </c>
      <c r="F22" s="55">
        <v>35</v>
      </c>
      <c r="G22" s="53"/>
      <c r="H22" s="57"/>
      <c r="I22" s="56"/>
      <c r="J22" s="56"/>
      <c r="K22" s="36" t="s">
        <v>65</v>
      </c>
      <c r="L22" s="83">
        <v>22</v>
      </c>
      <c r="M22" s="83"/>
      <c r="N22" s="63"/>
      <c r="O22" s="86" t="s">
        <v>231</v>
      </c>
      <c r="P22" s="88">
        <v>43678.163194444445</v>
      </c>
      <c r="Q22" s="86" t="s">
        <v>238</v>
      </c>
      <c r="R22" s="89" t="s">
        <v>245</v>
      </c>
      <c r="S22" s="86" t="s">
        <v>247</v>
      </c>
      <c r="T22" s="86" t="s">
        <v>249</v>
      </c>
      <c r="U22" s="86"/>
      <c r="V22" s="89" t="s">
        <v>256</v>
      </c>
      <c r="W22" s="88">
        <v>43678.163194444445</v>
      </c>
      <c r="X22" s="89" t="s">
        <v>266</v>
      </c>
      <c r="Y22" s="86"/>
      <c r="Z22" s="86"/>
      <c r="AA22" s="92" t="s">
        <v>278</v>
      </c>
      <c r="AB22" s="86"/>
      <c r="AC22" s="86" t="b">
        <v>0</v>
      </c>
      <c r="AD22" s="86">
        <v>25</v>
      </c>
      <c r="AE22" s="92" t="s">
        <v>290</v>
      </c>
      <c r="AF22" s="86" t="b">
        <v>0</v>
      </c>
      <c r="AG22" s="86" t="s">
        <v>291</v>
      </c>
      <c r="AH22" s="86"/>
      <c r="AI22" s="92" t="s">
        <v>290</v>
      </c>
      <c r="AJ22" s="86" t="b">
        <v>0</v>
      </c>
      <c r="AK22" s="86">
        <v>9</v>
      </c>
      <c r="AL22" s="92" t="s">
        <v>290</v>
      </c>
      <c r="AM22" s="86" t="s">
        <v>293</v>
      </c>
      <c r="AN22" s="86" t="b">
        <v>0</v>
      </c>
      <c r="AO22" s="92" t="s">
        <v>278</v>
      </c>
      <c r="AP22" s="86" t="s">
        <v>297</v>
      </c>
      <c r="AQ22" s="86">
        <v>0</v>
      </c>
      <c r="AR22" s="86">
        <v>0</v>
      </c>
      <c r="AS22" s="86"/>
      <c r="AT22" s="86"/>
      <c r="AU22" s="86"/>
      <c r="AV22" s="86"/>
      <c r="AW22" s="86"/>
      <c r="AX22" s="86"/>
      <c r="AY22" s="86"/>
      <c r="AZ22" s="86"/>
      <c r="BA22">
        <v>1</v>
      </c>
      <c r="BB22" s="85" t="str">
        <f>REPLACE(INDEX(GroupVertices[Group],MATCH(Edges[[#This Row],[Vertex 1]],GroupVertices[Vertex],0)),1,1,"")</f>
        <v>4</v>
      </c>
      <c r="BC22" s="85" t="str">
        <f>REPLACE(INDEX(GroupVertices[Group],MATCH(Edges[[#This Row],[Vertex 2]],GroupVertices[Vertex],0)),1,1,"")</f>
        <v>1</v>
      </c>
      <c r="BD22" s="51"/>
      <c r="BE22" s="52"/>
      <c r="BF22" s="51"/>
      <c r="BG22" s="52"/>
      <c r="BH22" s="51"/>
      <c r="BI22" s="52"/>
      <c r="BJ22" s="51"/>
      <c r="BK22" s="52"/>
      <c r="BL22" s="51"/>
    </row>
    <row r="23" spans="1:64" ht="45">
      <c r="A23" s="84" t="s">
        <v>215</v>
      </c>
      <c r="B23" s="84" t="s">
        <v>214</v>
      </c>
      <c r="C23" s="53" t="s">
        <v>752</v>
      </c>
      <c r="D23" s="54">
        <v>3</v>
      </c>
      <c r="E23" s="65" t="s">
        <v>132</v>
      </c>
      <c r="F23" s="55">
        <v>35</v>
      </c>
      <c r="G23" s="53"/>
      <c r="H23" s="57"/>
      <c r="I23" s="56"/>
      <c r="J23" s="56"/>
      <c r="K23" s="36" t="s">
        <v>65</v>
      </c>
      <c r="L23" s="83">
        <v>23</v>
      </c>
      <c r="M23" s="83"/>
      <c r="N23" s="63"/>
      <c r="O23" s="86" t="s">
        <v>231</v>
      </c>
      <c r="P23" s="88">
        <v>43695.06087962963</v>
      </c>
      <c r="Q23" s="86" t="s">
        <v>239</v>
      </c>
      <c r="R23" s="86"/>
      <c r="S23" s="86"/>
      <c r="T23" s="86" t="s">
        <v>250</v>
      </c>
      <c r="U23" s="86"/>
      <c r="V23" s="89" t="s">
        <v>257</v>
      </c>
      <c r="W23" s="88">
        <v>43695.06087962963</v>
      </c>
      <c r="X23" s="89" t="s">
        <v>267</v>
      </c>
      <c r="Y23" s="86"/>
      <c r="Z23" s="86"/>
      <c r="AA23" s="92" t="s">
        <v>279</v>
      </c>
      <c r="AB23" s="86"/>
      <c r="AC23" s="86" t="b">
        <v>0</v>
      </c>
      <c r="AD23" s="86">
        <v>0</v>
      </c>
      <c r="AE23" s="92" t="s">
        <v>290</v>
      </c>
      <c r="AF23" s="86" t="b">
        <v>0</v>
      </c>
      <c r="AG23" s="86" t="s">
        <v>291</v>
      </c>
      <c r="AH23" s="86"/>
      <c r="AI23" s="92" t="s">
        <v>290</v>
      </c>
      <c r="AJ23" s="86" t="b">
        <v>0</v>
      </c>
      <c r="AK23" s="86">
        <v>9</v>
      </c>
      <c r="AL23" s="92" t="s">
        <v>278</v>
      </c>
      <c r="AM23" s="86" t="s">
        <v>295</v>
      </c>
      <c r="AN23" s="86" t="b">
        <v>0</v>
      </c>
      <c r="AO23" s="92" t="s">
        <v>278</v>
      </c>
      <c r="AP23" s="86" t="s">
        <v>176</v>
      </c>
      <c r="AQ23" s="86">
        <v>0</v>
      </c>
      <c r="AR23" s="86">
        <v>0</v>
      </c>
      <c r="AS23" s="86"/>
      <c r="AT23" s="86"/>
      <c r="AU23" s="86"/>
      <c r="AV23" s="86"/>
      <c r="AW23" s="86"/>
      <c r="AX23" s="86"/>
      <c r="AY23" s="86"/>
      <c r="AZ23" s="86"/>
      <c r="BA23">
        <v>1</v>
      </c>
      <c r="BB23" s="85" t="str">
        <f>REPLACE(INDEX(GroupVertices[Group],MATCH(Edges[[#This Row],[Vertex 1]],GroupVertices[Vertex],0)),1,1,"")</f>
        <v>4</v>
      </c>
      <c r="BC23" s="85" t="str">
        <f>REPLACE(INDEX(GroupVertices[Group],MATCH(Edges[[#This Row],[Vertex 2]],GroupVertices[Vertex],0)),1,1,"")</f>
        <v>4</v>
      </c>
      <c r="BD23" s="51">
        <v>2</v>
      </c>
      <c r="BE23" s="52">
        <v>8.695652173913043</v>
      </c>
      <c r="BF23" s="51">
        <v>0</v>
      </c>
      <c r="BG23" s="52">
        <v>0</v>
      </c>
      <c r="BH23" s="51">
        <v>0</v>
      </c>
      <c r="BI23" s="52">
        <v>0</v>
      </c>
      <c r="BJ23" s="51">
        <v>21</v>
      </c>
      <c r="BK23" s="52">
        <v>91.30434782608695</v>
      </c>
      <c r="BL23" s="51">
        <v>23</v>
      </c>
    </row>
    <row r="24" spans="1:64" ht="45">
      <c r="A24" s="84" t="s">
        <v>216</v>
      </c>
      <c r="B24" s="84" t="s">
        <v>225</v>
      </c>
      <c r="C24" s="53" t="s">
        <v>752</v>
      </c>
      <c r="D24" s="54">
        <v>3</v>
      </c>
      <c r="E24" s="65" t="s">
        <v>132</v>
      </c>
      <c r="F24" s="55">
        <v>35</v>
      </c>
      <c r="G24" s="53"/>
      <c r="H24" s="57"/>
      <c r="I24" s="56"/>
      <c r="J24" s="56"/>
      <c r="K24" s="36" t="s">
        <v>65</v>
      </c>
      <c r="L24" s="83">
        <v>24</v>
      </c>
      <c r="M24" s="83"/>
      <c r="N24" s="63"/>
      <c r="O24" s="86" t="s">
        <v>231</v>
      </c>
      <c r="P24" s="88">
        <v>43698.70547453704</v>
      </c>
      <c r="Q24" s="86" t="s">
        <v>240</v>
      </c>
      <c r="R24" s="89" t="s">
        <v>246</v>
      </c>
      <c r="S24" s="86" t="s">
        <v>248</v>
      </c>
      <c r="T24" s="86" t="s">
        <v>251</v>
      </c>
      <c r="U24" s="86"/>
      <c r="V24" s="89" t="s">
        <v>258</v>
      </c>
      <c r="W24" s="88">
        <v>43698.70547453704</v>
      </c>
      <c r="X24" s="89" t="s">
        <v>268</v>
      </c>
      <c r="Y24" s="86"/>
      <c r="Z24" s="86"/>
      <c r="AA24" s="92" t="s">
        <v>280</v>
      </c>
      <c r="AB24" s="86"/>
      <c r="AC24" s="86" t="b">
        <v>0</v>
      </c>
      <c r="AD24" s="86">
        <v>1</v>
      </c>
      <c r="AE24" s="92" t="s">
        <v>290</v>
      </c>
      <c r="AF24" s="86" t="b">
        <v>1</v>
      </c>
      <c r="AG24" s="86" t="s">
        <v>291</v>
      </c>
      <c r="AH24" s="86"/>
      <c r="AI24" s="92" t="s">
        <v>292</v>
      </c>
      <c r="AJ24" s="86" t="b">
        <v>0</v>
      </c>
      <c r="AK24" s="86">
        <v>0</v>
      </c>
      <c r="AL24" s="92" t="s">
        <v>290</v>
      </c>
      <c r="AM24" s="86" t="s">
        <v>295</v>
      </c>
      <c r="AN24" s="86" t="b">
        <v>0</v>
      </c>
      <c r="AO24" s="92" t="s">
        <v>280</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1</v>
      </c>
      <c r="BD24" s="51"/>
      <c r="BE24" s="52"/>
      <c r="BF24" s="51"/>
      <c r="BG24" s="52"/>
      <c r="BH24" s="51"/>
      <c r="BI24" s="52"/>
      <c r="BJ24" s="51"/>
      <c r="BK24" s="52"/>
      <c r="BL24" s="51"/>
    </row>
    <row r="25" spans="1:64" ht="45">
      <c r="A25" s="84" t="s">
        <v>216</v>
      </c>
      <c r="B25" s="84" t="s">
        <v>227</v>
      </c>
      <c r="C25" s="53" t="s">
        <v>752</v>
      </c>
      <c r="D25" s="54">
        <v>3</v>
      </c>
      <c r="E25" s="65" t="s">
        <v>132</v>
      </c>
      <c r="F25" s="55">
        <v>35</v>
      </c>
      <c r="G25" s="53"/>
      <c r="H25" s="57"/>
      <c r="I25" s="56"/>
      <c r="J25" s="56"/>
      <c r="K25" s="36" t="s">
        <v>65</v>
      </c>
      <c r="L25" s="83">
        <v>25</v>
      </c>
      <c r="M25" s="83"/>
      <c r="N25" s="63"/>
      <c r="O25" s="86" t="s">
        <v>231</v>
      </c>
      <c r="P25" s="88">
        <v>43698.70547453704</v>
      </c>
      <c r="Q25" s="86" t="s">
        <v>240</v>
      </c>
      <c r="R25" s="89" t="s">
        <v>246</v>
      </c>
      <c r="S25" s="86" t="s">
        <v>248</v>
      </c>
      <c r="T25" s="86" t="s">
        <v>251</v>
      </c>
      <c r="U25" s="86"/>
      <c r="V25" s="89" t="s">
        <v>258</v>
      </c>
      <c r="W25" s="88">
        <v>43698.70547453704</v>
      </c>
      <c r="X25" s="89" t="s">
        <v>268</v>
      </c>
      <c r="Y25" s="86"/>
      <c r="Z25" s="86"/>
      <c r="AA25" s="92" t="s">
        <v>280</v>
      </c>
      <c r="AB25" s="86"/>
      <c r="AC25" s="86" t="b">
        <v>0</v>
      </c>
      <c r="AD25" s="86">
        <v>1</v>
      </c>
      <c r="AE25" s="92" t="s">
        <v>290</v>
      </c>
      <c r="AF25" s="86" t="b">
        <v>1</v>
      </c>
      <c r="AG25" s="86" t="s">
        <v>291</v>
      </c>
      <c r="AH25" s="86"/>
      <c r="AI25" s="92" t="s">
        <v>292</v>
      </c>
      <c r="AJ25" s="86" t="b">
        <v>0</v>
      </c>
      <c r="AK25" s="86">
        <v>0</v>
      </c>
      <c r="AL25" s="92" t="s">
        <v>290</v>
      </c>
      <c r="AM25" s="86" t="s">
        <v>295</v>
      </c>
      <c r="AN25" s="86" t="b">
        <v>0</v>
      </c>
      <c r="AO25" s="92" t="s">
        <v>280</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45">
      <c r="A26" s="84" t="s">
        <v>216</v>
      </c>
      <c r="B26" s="84" t="s">
        <v>228</v>
      </c>
      <c r="C26" s="53" t="s">
        <v>752</v>
      </c>
      <c r="D26" s="54">
        <v>3</v>
      </c>
      <c r="E26" s="65" t="s">
        <v>132</v>
      </c>
      <c r="F26" s="55">
        <v>35</v>
      </c>
      <c r="G26" s="53"/>
      <c r="H26" s="57"/>
      <c r="I26" s="56"/>
      <c r="J26" s="56"/>
      <c r="K26" s="36" t="s">
        <v>65</v>
      </c>
      <c r="L26" s="83">
        <v>26</v>
      </c>
      <c r="M26" s="83"/>
      <c r="N26" s="63"/>
      <c r="O26" s="86" t="s">
        <v>231</v>
      </c>
      <c r="P26" s="88">
        <v>43698.70547453704</v>
      </c>
      <c r="Q26" s="86" t="s">
        <v>240</v>
      </c>
      <c r="R26" s="89" t="s">
        <v>246</v>
      </c>
      <c r="S26" s="86" t="s">
        <v>248</v>
      </c>
      <c r="T26" s="86" t="s">
        <v>251</v>
      </c>
      <c r="U26" s="86"/>
      <c r="V26" s="89" t="s">
        <v>258</v>
      </c>
      <c r="W26" s="88">
        <v>43698.70547453704</v>
      </c>
      <c r="X26" s="89" t="s">
        <v>268</v>
      </c>
      <c r="Y26" s="86"/>
      <c r="Z26" s="86"/>
      <c r="AA26" s="92" t="s">
        <v>280</v>
      </c>
      <c r="AB26" s="86"/>
      <c r="AC26" s="86" t="b">
        <v>0</v>
      </c>
      <c r="AD26" s="86">
        <v>1</v>
      </c>
      <c r="AE26" s="92" t="s">
        <v>290</v>
      </c>
      <c r="AF26" s="86" t="b">
        <v>1</v>
      </c>
      <c r="AG26" s="86" t="s">
        <v>291</v>
      </c>
      <c r="AH26" s="86"/>
      <c r="AI26" s="92" t="s">
        <v>292</v>
      </c>
      <c r="AJ26" s="86" t="b">
        <v>0</v>
      </c>
      <c r="AK26" s="86">
        <v>0</v>
      </c>
      <c r="AL26" s="92" t="s">
        <v>290</v>
      </c>
      <c r="AM26" s="86" t="s">
        <v>295</v>
      </c>
      <c r="AN26" s="86" t="b">
        <v>0</v>
      </c>
      <c r="AO26" s="92" t="s">
        <v>280</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v>0</v>
      </c>
      <c r="BE26" s="52">
        <v>0</v>
      </c>
      <c r="BF26" s="51">
        <v>0</v>
      </c>
      <c r="BG26" s="52">
        <v>0</v>
      </c>
      <c r="BH26" s="51">
        <v>0</v>
      </c>
      <c r="BI26" s="52">
        <v>0</v>
      </c>
      <c r="BJ26" s="51">
        <v>8</v>
      </c>
      <c r="BK26" s="52">
        <v>100</v>
      </c>
      <c r="BL26" s="51">
        <v>8</v>
      </c>
    </row>
    <row r="27" spans="1:64" ht="45">
      <c r="A27" s="84" t="s">
        <v>217</v>
      </c>
      <c r="B27" s="84" t="s">
        <v>217</v>
      </c>
      <c r="C27" s="53" t="s">
        <v>752</v>
      </c>
      <c r="D27" s="54">
        <v>3</v>
      </c>
      <c r="E27" s="65" t="s">
        <v>132</v>
      </c>
      <c r="F27" s="55">
        <v>35</v>
      </c>
      <c r="G27" s="53"/>
      <c r="H27" s="57"/>
      <c r="I27" s="56"/>
      <c r="J27" s="56"/>
      <c r="K27" s="36" t="s">
        <v>65</v>
      </c>
      <c r="L27" s="83">
        <v>27</v>
      </c>
      <c r="M27" s="83"/>
      <c r="N27" s="63"/>
      <c r="O27" s="86" t="s">
        <v>176</v>
      </c>
      <c r="P27" s="88">
        <v>43656.76505787037</v>
      </c>
      <c r="Q27" s="86" t="s">
        <v>241</v>
      </c>
      <c r="R27" s="86"/>
      <c r="S27" s="86"/>
      <c r="T27" s="86" t="s">
        <v>225</v>
      </c>
      <c r="U27" s="89" t="s">
        <v>253</v>
      </c>
      <c r="V27" s="89" t="s">
        <v>253</v>
      </c>
      <c r="W27" s="88">
        <v>43656.76505787037</v>
      </c>
      <c r="X27" s="89" t="s">
        <v>269</v>
      </c>
      <c r="Y27" s="86"/>
      <c r="Z27" s="86"/>
      <c r="AA27" s="92" t="s">
        <v>281</v>
      </c>
      <c r="AB27" s="86"/>
      <c r="AC27" s="86" t="b">
        <v>0</v>
      </c>
      <c r="AD27" s="86">
        <v>3</v>
      </c>
      <c r="AE27" s="92" t="s">
        <v>290</v>
      </c>
      <c r="AF27" s="86" t="b">
        <v>0</v>
      </c>
      <c r="AG27" s="86" t="s">
        <v>291</v>
      </c>
      <c r="AH27" s="86"/>
      <c r="AI27" s="92" t="s">
        <v>290</v>
      </c>
      <c r="AJ27" s="86" t="b">
        <v>0</v>
      </c>
      <c r="AK27" s="86">
        <v>1</v>
      </c>
      <c r="AL27" s="92" t="s">
        <v>290</v>
      </c>
      <c r="AM27" s="86" t="s">
        <v>293</v>
      </c>
      <c r="AN27" s="86" t="b">
        <v>0</v>
      </c>
      <c r="AO27" s="92" t="s">
        <v>281</v>
      </c>
      <c r="AP27" s="86" t="s">
        <v>297</v>
      </c>
      <c r="AQ27" s="86">
        <v>0</v>
      </c>
      <c r="AR27" s="86">
        <v>0</v>
      </c>
      <c r="AS27" s="86"/>
      <c r="AT27" s="86"/>
      <c r="AU27" s="86"/>
      <c r="AV27" s="86"/>
      <c r="AW27" s="86"/>
      <c r="AX27" s="86"/>
      <c r="AY27" s="86"/>
      <c r="AZ27" s="86"/>
      <c r="BA27">
        <v>1</v>
      </c>
      <c r="BB27" s="85" t="str">
        <f>REPLACE(INDEX(GroupVertices[Group],MATCH(Edges[[#This Row],[Vertex 1]],GroupVertices[Vertex],0)),1,1,"")</f>
        <v>5</v>
      </c>
      <c r="BC27" s="85" t="str">
        <f>REPLACE(INDEX(GroupVertices[Group],MATCH(Edges[[#This Row],[Vertex 2]],GroupVertices[Vertex],0)),1,1,"")</f>
        <v>5</v>
      </c>
      <c r="BD27" s="51">
        <v>0</v>
      </c>
      <c r="BE27" s="52">
        <v>0</v>
      </c>
      <c r="BF27" s="51">
        <v>0</v>
      </c>
      <c r="BG27" s="52">
        <v>0</v>
      </c>
      <c r="BH27" s="51">
        <v>0</v>
      </c>
      <c r="BI27" s="52">
        <v>0</v>
      </c>
      <c r="BJ27" s="51">
        <v>6</v>
      </c>
      <c r="BK27" s="52">
        <v>100</v>
      </c>
      <c r="BL27" s="51">
        <v>6</v>
      </c>
    </row>
    <row r="28" spans="1:64" ht="45">
      <c r="A28" s="84" t="s">
        <v>218</v>
      </c>
      <c r="B28" s="84" t="s">
        <v>217</v>
      </c>
      <c r="C28" s="53" t="s">
        <v>752</v>
      </c>
      <c r="D28" s="54">
        <v>3</v>
      </c>
      <c r="E28" s="65" t="s">
        <v>132</v>
      </c>
      <c r="F28" s="55">
        <v>35</v>
      </c>
      <c r="G28" s="53"/>
      <c r="H28" s="57"/>
      <c r="I28" s="56"/>
      <c r="J28" s="56"/>
      <c r="K28" s="36" t="s">
        <v>65</v>
      </c>
      <c r="L28" s="83">
        <v>28</v>
      </c>
      <c r="M28" s="83"/>
      <c r="N28" s="63"/>
      <c r="O28" s="86" t="s">
        <v>231</v>
      </c>
      <c r="P28" s="88">
        <v>43700.13418981482</v>
      </c>
      <c r="Q28" s="86" t="s">
        <v>242</v>
      </c>
      <c r="R28" s="86"/>
      <c r="S28" s="86"/>
      <c r="T28" s="86" t="s">
        <v>225</v>
      </c>
      <c r="U28" s="89" t="s">
        <v>253</v>
      </c>
      <c r="V28" s="89" t="s">
        <v>253</v>
      </c>
      <c r="W28" s="88">
        <v>43700.13418981482</v>
      </c>
      <c r="X28" s="89" t="s">
        <v>270</v>
      </c>
      <c r="Y28" s="86"/>
      <c r="Z28" s="86"/>
      <c r="AA28" s="92" t="s">
        <v>282</v>
      </c>
      <c r="AB28" s="86"/>
      <c r="AC28" s="86" t="b">
        <v>0</v>
      </c>
      <c r="AD28" s="86">
        <v>0</v>
      </c>
      <c r="AE28" s="92" t="s">
        <v>290</v>
      </c>
      <c r="AF28" s="86" t="b">
        <v>0</v>
      </c>
      <c r="AG28" s="86" t="s">
        <v>291</v>
      </c>
      <c r="AH28" s="86"/>
      <c r="AI28" s="92" t="s">
        <v>290</v>
      </c>
      <c r="AJ28" s="86" t="b">
        <v>0</v>
      </c>
      <c r="AK28" s="86">
        <v>1</v>
      </c>
      <c r="AL28" s="92" t="s">
        <v>281</v>
      </c>
      <c r="AM28" s="86" t="s">
        <v>296</v>
      </c>
      <c r="AN28" s="86" t="b">
        <v>0</v>
      </c>
      <c r="AO28" s="92" t="s">
        <v>281</v>
      </c>
      <c r="AP28" s="86" t="s">
        <v>176</v>
      </c>
      <c r="AQ28" s="86">
        <v>0</v>
      </c>
      <c r="AR28" s="86">
        <v>0</v>
      </c>
      <c r="AS28" s="86"/>
      <c r="AT28" s="86"/>
      <c r="AU28" s="86"/>
      <c r="AV28" s="86"/>
      <c r="AW28" s="86"/>
      <c r="AX28" s="86"/>
      <c r="AY28" s="86"/>
      <c r="AZ28" s="86"/>
      <c r="BA28">
        <v>1</v>
      </c>
      <c r="BB28" s="85" t="str">
        <f>REPLACE(INDEX(GroupVertices[Group],MATCH(Edges[[#This Row],[Vertex 1]],GroupVertices[Vertex],0)),1,1,"")</f>
        <v>5</v>
      </c>
      <c r="BC28" s="85" t="str">
        <f>REPLACE(INDEX(GroupVertices[Group],MATCH(Edges[[#This Row],[Vertex 2]],GroupVertices[Vertex],0)),1,1,"")</f>
        <v>5</v>
      </c>
      <c r="BD28" s="51">
        <v>0</v>
      </c>
      <c r="BE28" s="52">
        <v>0</v>
      </c>
      <c r="BF28" s="51">
        <v>0</v>
      </c>
      <c r="BG28" s="52">
        <v>0</v>
      </c>
      <c r="BH28" s="51">
        <v>0</v>
      </c>
      <c r="BI28" s="52">
        <v>0</v>
      </c>
      <c r="BJ28" s="51">
        <v>8</v>
      </c>
      <c r="BK28" s="52">
        <v>100</v>
      </c>
      <c r="BL28" s="51">
        <v>8</v>
      </c>
    </row>
    <row r="29" spans="1:64" ht="45">
      <c r="A29" s="84" t="s">
        <v>219</v>
      </c>
      <c r="B29" s="84" t="s">
        <v>219</v>
      </c>
      <c r="C29" s="53" t="s">
        <v>752</v>
      </c>
      <c r="D29" s="54">
        <v>3</v>
      </c>
      <c r="E29" s="65" t="s">
        <v>132</v>
      </c>
      <c r="F29" s="55">
        <v>35</v>
      </c>
      <c r="G29" s="53"/>
      <c r="H29" s="57"/>
      <c r="I29" s="56"/>
      <c r="J29" s="56"/>
      <c r="K29" s="36" t="s">
        <v>65</v>
      </c>
      <c r="L29" s="83">
        <v>29</v>
      </c>
      <c r="M29" s="83"/>
      <c r="N29" s="63"/>
      <c r="O29" s="86" t="s">
        <v>176</v>
      </c>
      <c r="P29" s="88">
        <v>43700.79696759259</v>
      </c>
      <c r="Q29" s="86" t="s">
        <v>243</v>
      </c>
      <c r="R29" s="86"/>
      <c r="S29" s="86"/>
      <c r="T29" s="86" t="s">
        <v>252</v>
      </c>
      <c r="U29" s="86"/>
      <c r="V29" s="89" t="s">
        <v>259</v>
      </c>
      <c r="W29" s="88">
        <v>43700.79696759259</v>
      </c>
      <c r="X29" s="89" t="s">
        <v>271</v>
      </c>
      <c r="Y29" s="86"/>
      <c r="Z29" s="86"/>
      <c r="AA29" s="92" t="s">
        <v>283</v>
      </c>
      <c r="AB29" s="86"/>
      <c r="AC29" s="86" t="b">
        <v>0</v>
      </c>
      <c r="AD29" s="86">
        <v>2</v>
      </c>
      <c r="AE29" s="92" t="s">
        <v>290</v>
      </c>
      <c r="AF29" s="86" t="b">
        <v>0</v>
      </c>
      <c r="AG29" s="86" t="s">
        <v>291</v>
      </c>
      <c r="AH29" s="86"/>
      <c r="AI29" s="92" t="s">
        <v>290</v>
      </c>
      <c r="AJ29" s="86" t="b">
        <v>0</v>
      </c>
      <c r="AK29" s="86">
        <v>0</v>
      </c>
      <c r="AL29" s="92" t="s">
        <v>290</v>
      </c>
      <c r="AM29" s="86" t="s">
        <v>295</v>
      </c>
      <c r="AN29" s="86" t="b">
        <v>0</v>
      </c>
      <c r="AO29" s="92" t="s">
        <v>283</v>
      </c>
      <c r="AP29" s="86" t="s">
        <v>176</v>
      </c>
      <c r="AQ29" s="86">
        <v>0</v>
      </c>
      <c r="AR29" s="86">
        <v>0</v>
      </c>
      <c r="AS29" s="86"/>
      <c r="AT29" s="86"/>
      <c r="AU29" s="86"/>
      <c r="AV29" s="86"/>
      <c r="AW29" s="86"/>
      <c r="AX29" s="86"/>
      <c r="AY29" s="86"/>
      <c r="AZ29" s="86"/>
      <c r="BA29">
        <v>1</v>
      </c>
      <c r="BB29" s="85" t="str">
        <f>REPLACE(INDEX(GroupVertices[Group],MATCH(Edges[[#This Row],[Vertex 1]],GroupVertices[Vertex],0)),1,1,"")</f>
        <v>6</v>
      </c>
      <c r="BC29" s="85" t="str">
        <f>REPLACE(INDEX(GroupVertices[Group],MATCH(Edges[[#This Row],[Vertex 2]],GroupVertices[Vertex],0)),1,1,"")</f>
        <v>6</v>
      </c>
      <c r="BD29" s="51">
        <v>0</v>
      </c>
      <c r="BE29" s="52">
        <v>0</v>
      </c>
      <c r="BF29" s="51">
        <v>0</v>
      </c>
      <c r="BG29" s="52">
        <v>0</v>
      </c>
      <c r="BH29" s="51">
        <v>0</v>
      </c>
      <c r="BI29" s="52">
        <v>0</v>
      </c>
      <c r="BJ29" s="51">
        <v>25</v>
      </c>
      <c r="BK29" s="52">
        <v>100</v>
      </c>
      <c r="BL29" s="51">
        <v>25</v>
      </c>
    </row>
    <row r="30" spans="1:64" ht="45">
      <c r="A30" s="84" t="s">
        <v>220</v>
      </c>
      <c r="B30" s="84" t="s">
        <v>229</v>
      </c>
      <c r="C30" s="53" t="s">
        <v>752</v>
      </c>
      <c r="D30" s="54">
        <v>3</v>
      </c>
      <c r="E30" s="65" t="s">
        <v>132</v>
      </c>
      <c r="F30" s="55">
        <v>35</v>
      </c>
      <c r="G30" s="53"/>
      <c r="H30" s="57"/>
      <c r="I30" s="56"/>
      <c r="J30" s="56"/>
      <c r="K30" s="36" t="s">
        <v>65</v>
      </c>
      <c r="L30" s="83">
        <v>30</v>
      </c>
      <c r="M30" s="83"/>
      <c r="N30" s="63"/>
      <c r="O30" s="86" t="s">
        <v>231</v>
      </c>
      <c r="P30" s="88">
        <v>43700.864074074074</v>
      </c>
      <c r="Q30" s="86" t="s">
        <v>244</v>
      </c>
      <c r="R30" s="86"/>
      <c r="S30" s="86"/>
      <c r="T30" s="86" t="s">
        <v>252</v>
      </c>
      <c r="U30" s="86"/>
      <c r="V30" s="89" t="s">
        <v>260</v>
      </c>
      <c r="W30" s="88">
        <v>43700.864074074074</v>
      </c>
      <c r="X30" s="89" t="s">
        <v>272</v>
      </c>
      <c r="Y30" s="86"/>
      <c r="Z30" s="86"/>
      <c r="AA30" s="92" t="s">
        <v>284</v>
      </c>
      <c r="AB30" s="86"/>
      <c r="AC30" s="86" t="b">
        <v>0</v>
      </c>
      <c r="AD30" s="86">
        <v>2</v>
      </c>
      <c r="AE30" s="92" t="s">
        <v>290</v>
      </c>
      <c r="AF30" s="86" t="b">
        <v>0</v>
      </c>
      <c r="AG30" s="86" t="s">
        <v>291</v>
      </c>
      <c r="AH30" s="86"/>
      <c r="AI30" s="92" t="s">
        <v>290</v>
      </c>
      <c r="AJ30" s="86" t="b">
        <v>0</v>
      </c>
      <c r="AK30" s="86">
        <v>0</v>
      </c>
      <c r="AL30" s="92" t="s">
        <v>290</v>
      </c>
      <c r="AM30" s="86" t="s">
        <v>295</v>
      </c>
      <c r="AN30" s="86" t="b">
        <v>0</v>
      </c>
      <c r="AO30" s="92" t="s">
        <v>284</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c r="BE30" s="52"/>
      <c r="BF30" s="51"/>
      <c r="BG30" s="52"/>
      <c r="BH30" s="51"/>
      <c r="BI30" s="52"/>
      <c r="BJ30" s="51"/>
      <c r="BK30" s="52"/>
      <c r="BL30" s="51"/>
    </row>
    <row r="31" spans="1:64" ht="45">
      <c r="A31" s="84" t="s">
        <v>220</v>
      </c>
      <c r="B31" s="84" t="s">
        <v>230</v>
      </c>
      <c r="C31" s="53" t="s">
        <v>752</v>
      </c>
      <c r="D31" s="54">
        <v>3</v>
      </c>
      <c r="E31" s="65" t="s">
        <v>132</v>
      </c>
      <c r="F31" s="55">
        <v>35</v>
      </c>
      <c r="G31" s="53"/>
      <c r="H31" s="57"/>
      <c r="I31" s="56"/>
      <c r="J31" s="56"/>
      <c r="K31" s="36" t="s">
        <v>65</v>
      </c>
      <c r="L31" s="83">
        <v>31</v>
      </c>
      <c r="M31" s="83"/>
      <c r="N31" s="63"/>
      <c r="O31" s="86" t="s">
        <v>231</v>
      </c>
      <c r="P31" s="88">
        <v>43700.864074074074</v>
      </c>
      <c r="Q31" s="86" t="s">
        <v>244</v>
      </c>
      <c r="R31" s="86"/>
      <c r="S31" s="86"/>
      <c r="T31" s="86" t="s">
        <v>252</v>
      </c>
      <c r="U31" s="86"/>
      <c r="V31" s="89" t="s">
        <v>260</v>
      </c>
      <c r="W31" s="88">
        <v>43700.864074074074</v>
      </c>
      <c r="X31" s="89" t="s">
        <v>272</v>
      </c>
      <c r="Y31" s="86"/>
      <c r="Z31" s="86"/>
      <c r="AA31" s="92" t="s">
        <v>284</v>
      </c>
      <c r="AB31" s="86"/>
      <c r="AC31" s="86" t="b">
        <v>0</v>
      </c>
      <c r="AD31" s="86">
        <v>2</v>
      </c>
      <c r="AE31" s="92" t="s">
        <v>290</v>
      </c>
      <c r="AF31" s="86" t="b">
        <v>0</v>
      </c>
      <c r="AG31" s="86" t="s">
        <v>291</v>
      </c>
      <c r="AH31" s="86"/>
      <c r="AI31" s="92" t="s">
        <v>290</v>
      </c>
      <c r="AJ31" s="86" t="b">
        <v>0</v>
      </c>
      <c r="AK31" s="86">
        <v>0</v>
      </c>
      <c r="AL31" s="92" t="s">
        <v>290</v>
      </c>
      <c r="AM31" s="86" t="s">
        <v>295</v>
      </c>
      <c r="AN31" s="86" t="b">
        <v>0</v>
      </c>
      <c r="AO31" s="92" t="s">
        <v>284</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27</v>
      </c>
      <c r="BK31" s="52">
        <v>100</v>
      </c>
      <c r="BL31"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hyperlinks>
    <hyperlink ref="R20" r:id="rId1" display="https://www.self.com/story/black-maternal-mortality-ed-letter"/>
    <hyperlink ref="R22" r:id="rId2" display="https://www.self.com/story/black-maternal-mortality-ed-letter"/>
    <hyperlink ref="R24" r:id="rId3" display="https://twitter.com/HealthNet/status/1154896733442363392"/>
    <hyperlink ref="R25" r:id="rId4" display="https://twitter.com/HealthNet/status/1154896733442363392"/>
    <hyperlink ref="R26" r:id="rId5" display="https://twitter.com/HealthNet/status/1154896733442363392"/>
    <hyperlink ref="U27" r:id="rId6" display="https://pbs.twimg.com/media/D_IkY2HWwAA-KFG.jpg"/>
    <hyperlink ref="U28" r:id="rId7" display="https://pbs.twimg.com/media/D_IkY2HWwAA-KFG.jpg"/>
    <hyperlink ref="V3" r:id="rId8" display="http://pbs.twimg.com/profile_images/1164944730280431617/_6ycq3Cd_normal.jpg"/>
    <hyperlink ref="V4" r:id="rId9" display="http://pbs.twimg.com/profile_images/1164944730280431617/_6ycq3Cd_normal.jpg"/>
    <hyperlink ref="V5" r:id="rId10" display="http://pbs.twimg.com/profile_images/1164944730280431617/_6ycq3Cd_normal.jpg"/>
    <hyperlink ref="V6" r:id="rId11" display="http://pbs.twimg.com/profile_images/1164944730280431617/_6ycq3Cd_normal.jpg"/>
    <hyperlink ref="V7" r:id="rId12" display="http://pbs.twimg.com/profile_images/1164944730280431617/_6ycq3Cd_normal.jpg"/>
    <hyperlink ref="V8" r:id="rId13" display="http://pbs.twimg.com/profile_images/1164944730280431617/_6ycq3Cd_normal.jpg"/>
    <hyperlink ref="V9" r:id="rId14" display="http://pbs.twimg.com/profile_images/1101359827866058752/t2wE5lfn_normal.jpg"/>
    <hyperlink ref="V10" r:id="rId15" display="http://pbs.twimg.com/profile_images/1101359827866058752/t2wE5lfn_normal.jpg"/>
    <hyperlink ref="V11" r:id="rId16" display="http://pbs.twimg.com/profile_images/1164944730280431617/_6ycq3Cd_normal.jpg"/>
    <hyperlink ref="V12" r:id="rId17" display="http://pbs.twimg.com/profile_images/1164944730280431617/_6ycq3Cd_normal.jpg"/>
    <hyperlink ref="V13" r:id="rId18" display="http://pbs.twimg.com/profile_images/1164944730280431617/_6ycq3Cd_normal.jpg"/>
    <hyperlink ref="V14" r:id="rId19" display="http://pbs.twimg.com/profile_images/1164944730280431617/_6ycq3Cd_normal.jpg"/>
    <hyperlink ref="V15" r:id="rId20" display="http://pbs.twimg.com/profile_images/1164944730280431617/_6ycq3Cd_normal.jpg"/>
    <hyperlink ref="V16" r:id="rId21" display="http://pbs.twimg.com/profile_images/1101359827866058752/t2wE5lfn_normal.jpg"/>
    <hyperlink ref="V17" r:id="rId22" display="http://pbs.twimg.com/profile_images/1101359827866058752/t2wE5lfn_normal.jpg"/>
    <hyperlink ref="V18" r:id="rId23" display="http://pbs.twimg.com/profile_images/1101359827866058752/t2wE5lfn_normal.jpg"/>
    <hyperlink ref="V19" r:id="rId24" display="http://pbs.twimg.com/profile_images/1101359827866058752/t2wE5lfn_normal.jpg"/>
    <hyperlink ref="V20" r:id="rId25" display="http://pbs.twimg.com/profile_images/918368845064056832/05c35UmX_normal.jpg"/>
    <hyperlink ref="V21" r:id="rId26" display="http://pbs.twimg.com/profile_images/378800000303031384/7f35d7cb6deb1a8af1779d4e43e41345_normal.png"/>
    <hyperlink ref="V22" r:id="rId27" display="http://pbs.twimg.com/profile_images/918368845064056832/05c35UmX_normal.jpg"/>
    <hyperlink ref="V23" r:id="rId28" display="http://pbs.twimg.com/profile_images/378800000303031384/7f35d7cb6deb1a8af1779d4e43e41345_normal.png"/>
    <hyperlink ref="V24" r:id="rId29" display="http://pbs.twimg.com/profile_images/378800000661949505/acf9c3e18b7634360c9c8820e4f7376a_normal.jpeg"/>
    <hyperlink ref="V25" r:id="rId30" display="http://pbs.twimg.com/profile_images/378800000661949505/acf9c3e18b7634360c9c8820e4f7376a_normal.jpeg"/>
    <hyperlink ref="V26" r:id="rId31" display="http://pbs.twimg.com/profile_images/378800000661949505/acf9c3e18b7634360c9c8820e4f7376a_normal.jpeg"/>
    <hyperlink ref="V27" r:id="rId32" display="https://pbs.twimg.com/media/D_IkY2HWwAA-KFG.jpg"/>
    <hyperlink ref="V28" r:id="rId33" display="https://pbs.twimg.com/media/D_IkY2HWwAA-KFG.jpg"/>
    <hyperlink ref="V29" r:id="rId34" display="http://pbs.twimg.com/profile_images/1033920388353417217/RR3ao0v0_normal.jpg"/>
    <hyperlink ref="V30" r:id="rId35" display="http://pbs.twimg.com/profile_images/1108424332357730304/HZVSVkAN_normal.jpg"/>
    <hyperlink ref="V31" r:id="rId36" display="http://pbs.twimg.com/profile_images/1108424332357730304/HZVSVkAN_normal.jpg"/>
    <hyperlink ref="X3" r:id="rId37" display="https://twitter.com/#!/mclemoremr/status/1160775468640899072"/>
    <hyperlink ref="X4" r:id="rId38" display="https://twitter.com/#!/mclemoremr/status/1160775468640899072"/>
    <hyperlink ref="X5" r:id="rId39" display="https://twitter.com/#!/mclemoremr/status/1160775468640899072"/>
    <hyperlink ref="X6" r:id="rId40" display="https://twitter.com/#!/mclemoremr/status/1160775468640899072"/>
    <hyperlink ref="X7" r:id="rId41" display="https://twitter.com/#!/mclemoremr/status/1161722167765143552"/>
    <hyperlink ref="X8" r:id="rId42" display="https://twitter.com/#!/mclemoremr/status/1161723414652043264"/>
    <hyperlink ref="X9" r:id="rId43" display="https://twitter.com/#!/drjessigold/status/1161723141737066497"/>
    <hyperlink ref="X10" r:id="rId44" display="https://twitter.com/#!/drjessigold/status/1161724607029743627"/>
    <hyperlink ref="X11" r:id="rId45" display="https://twitter.com/#!/mclemoremr/status/1160775468640899072"/>
    <hyperlink ref="X12" r:id="rId46" display="https://twitter.com/#!/mclemoremr/status/1161722167765143552"/>
    <hyperlink ref="X13" r:id="rId47" display="https://twitter.com/#!/mclemoremr/status/1161722167765143552"/>
    <hyperlink ref="X14" r:id="rId48" display="https://twitter.com/#!/mclemoremr/status/1161723414652043264"/>
    <hyperlink ref="X15" r:id="rId49" display="https://twitter.com/#!/mclemoremr/status/1161723414652043264"/>
    <hyperlink ref="X16" r:id="rId50" display="https://twitter.com/#!/drjessigold/status/1161723141737066497"/>
    <hyperlink ref="X17" r:id="rId51" display="https://twitter.com/#!/drjessigold/status/1161724607029743627"/>
    <hyperlink ref="X18" r:id="rId52" display="https://twitter.com/#!/drjessigold/status/1161723141737066497"/>
    <hyperlink ref="X19" r:id="rId53" display="https://twitter.com/#!/drjessigold/status/1161724607029743627"/>
    <hyperlink ref="X20" r:id="rId54" display="https://twitter.com/#!/kpobgyndoc/status/1156775311050080256"/>
    <hyperlink ref="X21" r:id="rId55" display="https://twitter.com/#!/maternova/status/1162898828296695813"/>
    <hyperlink ref="X22" r:id="rId56" display="https://twitter.com/#!/kpobgyndoc/status/1156775311050080256"/>
    <hyperlink ref="X23" r:id="rId57" display="https://twitter.com/#!/maternova/status/1162898828296695813"/>
    <hyperlink ref="X24" r:id="rId58" display="https://twitter.com/#!/beccah_health/status/1164219585035300864"/>
    <hyperlink ref="X25" r:id="rId59" display="https://twitter.com/#!/beccah_health/status/1164219585035300864"/>
    <hyperlink ref="X26" r:id="rId60" display="https://twitter.com/#!/beccah_health/status/1164219585035300864"/>
    <hyperlink ref="X27" r:id="rId61" display="https://twitter.com/#!/jessicaroach01/status/1149020883341778944"/>
    <hyperlink ref="X28" r:id="rId62" display="https://twitter.com/#!/ashmolovely/status/1164737334572670976"/>
    <hyperlink ref="X29" r:id="rId63" display="https://twitter.com/#!/that_danielle/status/1164977513694662657"/>
    <hyperlink ref="X30" r:id="rId64" display="https://twitter.com/#!/katbache/status/1165001832361365504"/>
    <hyperlink ref="X31" r:id="rId65" display="https://twitter.com/#!/katbache/status/1165001832361365504"/>
  </hyperlinks>
  <printOptions/>
  <pageMargins left="0.7" right="0.7" top="0.75" bottom="0.75" header="0.3" footer="0.3"/>
  <pageSetup horizontalDpi="600" verticalDpi="600" orientation="portrait" r:id="rId69"/>
  <legacyDrawing r:id="rId67"/>
  <tableParts>
    <tablePart r:id="rId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708</v>
      </c>
      <c r="B1" s="13" t="s">
        <v>709</v>
      </c>
      <c r="C1" s="13" t="s">
        <v>702</v>
      </c>
      <c r="D1" s="13" t="s">
        <v>703</v>
      </c>
      <c r="E1" s="13" t="s">
        <v>710</v>
      </c>
      <c r="F1" s="13" t="s">
        <v>144</v>
      </c>
      <c r="G1" s="13" t="s">
        <v>711</v>
      </c>
      <c r="H1" s="13" t="s">
        <v>712</v>
      </c>
      <c r="I1" s="13" t="s">
        <v>713</v>
      </c>
      <c r="J1" s="13" t="s">
        <v>714</v>
      </c>
      <c r="K1" s="13" t="s">
        <v>715</v>
      </c>
      <c r="L1" s="13" t="s">
        <v>716</v>
      </c>
    </row>
    <row r="2" spans="1:12" ht="15">
      <c r="A2" s="91" t="s">
        <v>557</v>
      </c>
      <c r="B2" s="91" t="s">
        <v>557</v>
      </c>
      <c r="C2" s="91">
        <v>6</v>
      </c>
      <c r="D2" s="130">
        <v>0.041774757911520966</v>
      </c>
      <c r="E2" s="130">
        <v>1.2432912078201916</v>
      </c>
      <c r="F2" s="91" t="s">
        <v>704</v>
      </c>
      <c r="G2" s="91" t="b">
        <v>0</v>
      </c>
      <c r="H2" s="91" t="b">
        <v>0</v>
      </c>
      <c r="I2" s="91" t="b">
        <v>0</v>
      </c>
      <c r="J2" s="91" t="b">
        <v>0</v>
      </c>
      <c r="K2" s="91" t="b">
        <v>0</v>
      </c>
      <c r="L2" s="91" t="b">
        <v>0</v>
      </c>
    </row>
    <row r="3" spans="1:12" ht="15">
      <c r="A3" s="91" t="s">
        <v>224</v>
      </c>
      <c r="B3" s="91" t="s">
        <v>225</v>
      </c>
      <c r="C3" s="91">
        <v>3</v>
      </c>
      <c r="D3" s="130">
        <v>0.011652774025702499</v>
      </c>
      <c r="E3" s="130">
        <v>0.9792447784093805</v>
      </c>
      <c r="F3" s="91" t="s">
        <v>704</v>
      </c>
      <c r="G3" s="91" t="b">
        <v>0</v>
      </c>
      <c r="H3" s="91" t="b">
        <v>0</v>
      </c>
      <c r="I3" s="91" t="b">
        <v>0</v>
      </c>
      <c r="J3" s="91" t="b">
        <v>0</v>
      </c>
      <c r="K3" s="91" t="b">
        <v>0</v>
      </c>
      <c r="L3" s="91" t="b">
        <v>0</v>
      </c>
    </row>
    <row r="4" spans="1:12" ht="15">
      <c r="A4" s="91" t="s">
        <v>561</v>
      </c>
      <c r="B4" s="91" t="s">
        <v>559</v>
      </c>
      <c r="C4" s="91">
        <v>3</v>
      </c>
      <c r="D4" s="130">
        <v>0.015060991942909233</v>
      </c>
      <c r="E4" s="130">
        <v>1.5532760461370994</v>
      </c>
      <c r="F4" s="91" t="s">
        <v>704</v>
      </c>
      <c r="G4" s="91" t="b">
        <v>0</v>
      </c>
      <c r="H4" s="91" t="b">
        <v>0</v>
      </c>
      <c r="I4" s="91" t="b">
        <v>0</v>
      </c>
      <c r="J4" s="91" t="b">
        <v>0</v>
      </c>
      <c r="K4" s="91" t="b">
        <v>0</v>
      </c>
      <c r="L4" s="91" t="b">
        <v>0</v>
      </c>
    </row>
    <row r="5" spans="1:12" ht="15">
      <c r="A5" s="91" t="s">
        <v>687</v>
      </c>
      <c r="B5" s="91" t="s">
        <v>225</v>
      </c>
      <c r="C5" s="91">
        <v>2</v>
      </c>
      <c r="D5" s="130">
        <v>0.010040661295272821</v>
      </c>
      <c r="E5" s="130">
        <v>1.2010935280257369</v>
      </c>
      <c r="F5" s="91" t="s">
        <v>704</v>
      </c>
      <c r="G5" s="91" t="b">
        <v>0</v>
      </c>
      <c r="H5" s="91" t="b">
        <v>0</v>
      </c>
      <c r="I5" s="91" t="b">
        <v>0</v>
      </c>
      <c r="J5" s="91" t="b">
        <v>0</v>
      </c>
      <c r="K5" s="91" t="b">
        <v>0</v>
      </c>
      <c r="L5" s="91" t="b">
        <v>0</v>
      </c>
    </row>
    <row r="6" spans="1:12" ht="15">
      <c r="A6" s="91" t="s">
        <v>225</v>
      </c>
      <c r="B6" s="91" t="s">
        <v>688</v>
      </c>
      <c r="C6" s="91">
        <v>2</v>
      </c>
      <c r="D6" s="130">
        <v>0.010040661295272821</v>
      </c>
      <c r="E6" s="130">
        <v>1.2522460504731183</v>
      </c>
      <c r="F6" s="91" t="s">
        <v>704</v>
      </c>
      <c r="G6" s="91" t="b">
        <v>0</v>
      </c>
      <c r="H6" s="91" t="b">
        <v>0</v>
      </c>
      <c r="I6" s="91" t="b">
        <v>0</v>
      </c>
      <c r="J6" s="91" t="b">
        <v>0</v>
      </c>
      <c r="K6" s="91" t="b">
        <v>0</v>
      </c>
      <c r="L6" s="91" t="b">
        <v>0</v>
      </c>
    </row>
    <row r="7" spans="1:12" ht="15">
      <c r="A7" s="91" t="s">
        <v>688</v>
      </c>
      <c r="B7" s="91" t="s">
        <v>689</v>
      </c>
      <c r="C7" s="91">
        <v>2</v>
      </c>
      <c r="D7" s="130">
        <v>0.010040661295272821</v>
      </c>
      <c r="E7" s="130">
        <v>1.8543060418010806</v>
      </c>
      <c r="F7" s="91" t="s">
        <v>704</v>
      </c>
      <c r="G7" s="91" t="b">
        <v>0</v>
      </c>
      <c r="H7" s="91" t="b">
        <v>0</v>
      </c>
      <c r="I7" s="91" t="b">
        <v>0</v>
      </c>
      <c r="J7" s="91" t="b">
        <v>0</v>
      </c>
      <c r="K7" s="91" t="b">
        <v>0</v>
      </c>
      <c r="L7" s="91" t="b">
        <v>0</v>
      </c>
    </row>
    <row r="8" spans="1:12" ht="15">
      <c r="A8" s="91" t="s">
        <v>689</v>
      </c>
      <c r="B8" s="91" t="s">
        <v>690</v>
      </c>
      <c r="C8" s="91">
        <v>2</v>
      </c>
      <c r="D8" s="130">
        <v>0.010040661295272821</v>
      </c>
      <c r="E8" s="130">
        <v>1.8543060418010806</v>
      </c>
      <c r="F8" s="91" t="s">
        <v>704</v>
      </c>
      <c r="G8" s="91" t="b">
        <v>0</v>
      </c>
      <c r="H8" s="91" t="b">
        <v>0</v>
      </c>
      <c r="I8" s="91" t="b">
        <v>0</v>
      </c>
      <c r="J8" s="91" t="b">
        <v>0</v>
      </c>
      <c r="K8" s="91" t="b">
        <v>0</v>
      </c>
      <c r="L8" s="91" t="b">
        <v>0</v>
      </c>
    </row>
    <row r="9" spans="1:12" ht="15">
      <c r="A9" s="91" t="s">
        <v>690</v>
      </c>
      <c r="B9" s="91" t="s">
        <v>691</v>
      </c>
      <c r="C9" s="91">
        <v>2</v>
      </c>
      <c r="D9" s="130">
        <v>0.010040661295272821</v>
      </c>
      <c r="E9" s="130">
        <v>1.8543060418010806</v>
      </c>
      <c r="F9" s="91" t="s">
        <v>704</v>
      </c>
      <c r="G9" s="91" t="b">
        <v>0</v>
      </c>
      <c r="H9" s="91" t="b">
        <v>0</v>
      </c>
      <c r="I9" s="91" t="b">
        <v>0</v>
      </c>
      <c r="J9" s="91" t="b">
        <v>0</v>
      </c>
      <c r="K9" s="91" t="b">
        <v>0</v>
      </c>
      <c r="L9" s="91" t="b">
        <v>0</v>
      </c>
    </row>
    <row r="10" spans="1:12" ht="15">
      <c r="A10" s="91" t="s">
        <v>691</v>
      </c>
      <c r="B10" s="91" t="s">
        <v>692</v>
      </c>
      <c r="C10" s="91">
        <v>2</v>
      </c>
      <c r="D10" s="130">
        <v>0.010040661295272821</v>
      </c>
      <c r="E10" s="130">
        <v>1.8543060418010806</v>
      </c>
      <c r="F10" s="91" t="s">
        <v>704</v>
      </c>
      <c r="G10" s="91" t="b">
        <v>0</v>
      </c>
      <c r="H10" s="91" t="b">
        <v>0</v>
      </c>
      <c r="I10" s="91" t="b">
        <v>0</v>
      </c>
      <c r="J10" s="91" t="b">
        <v>0</v>
      </c>
      <c r="K10" s="91" t="b">
        <v>0</v>
      </c>
      <c r="L10" s="91" t="b">
        <v>0</v>
      </c>
    </row>
    <row r="11" spans="1:12" ht="15">
      <c r="A11" s="91" t="s">
        <v>692</v>
      </c>
      <c r="B11" s="91" t="s">
        <v>693</v>
      </c>
      <c r="C11" s="91">
        <v>2</v>
      </c>
      <c r="D11" s="130">
        <v>0.010040661295272821</v>
      </c>
      <c r="E11" s="130">
        <v>1.8543060418010806</v>
      </c>
      <c r="F11" s="91" t="s">
        <v>704</v>
      </c>
      <c r="G11" s="91" t="b">
        <v>0</v>
      </c>
      <c r="H11" s="91" t="b">
        <v>0</v>
      </c>
      <c r="I11" s="91" t="b">
        <v>0</v>
      </c>
      <c r="J11" s="91" t="b">
        <v>0</v>
      </c>
      <c r="K11" s="91" t="b">
        <v>0</v>
      </c>
      <c r="L11" s="91" t="b">
        <v>0</v>
      </c>
    </row>
    <row r="12" spans="1:12" ht="15">
      <c r="A12" s="91" t="s">
        <v>693</v>
      </c>
      <c r="B12" s="91" t="s">
        <v>694</v>
      </c>
      <c r="C12" s="91">
        <v>2</v>
      </c>
      <c r="D12" s="130">
        <v>0.010040661295272821</v>
      </c>
      <c r="E12" s="130">
        <v>1.8543060418010806</v>
      </c>
      <c r="F12" s="91" t="s">
        <v>704</v>
      </c>
      <c r="G12" s="91" t="b">
        <v>0</v>
      </c>
      <c r="H12" s="91" t="b">
        <v>0</v>
      </c>
      <c r="I12" s="91" t="b">
        <v>0</v>
      </c>
      <c r="J12" s="91" t="b">
        <v>0</v>
      </c>
      <c r="K12" s="91" t="b">
        <v>0</v>
      </c>
      <c r="L12" s="91" t="b">
        <v>0</v>
      </c>
    </row>
    <row r="13" spans="1:12" ht="15">
      <c r="A13" s="91" t="s">
        <v>694</v>
      </c>
      <c r="B13" s="91" t="s">
        <v>558</v>
      </c>
      <c r="C13" s="91">
        <v>2</v>
      </c>
      <c r="D13" s="130">
        <v>0.010040661295272821</v>
      </c>
      <c r="E13" s="130">
        <v>1.5532760461370994</v>
      </c>
      <c r="F13" s="91" t="s">
        <v>704</v>
      </c>
      <c r="G13" s="91" t="b">
        <v>0</v>
      </c>
      <c r="H13" s="91" t="b">
        <v>0</v>
      </c>
      <c r="I13" s="91" t="b">
        <v>0</v>
      </c>
      <c r="J13" s="91" t="b">
        <v>0</v>
      </c>
      <c r="K13" s="91" t="b">
        <v>0</v>
      </c>
      <c r="L13" s="91" t="b">
        <v>0</v>
      </c>
    </row>
    <row r="14" spans="1:12" ht="15">
      <c r="A14" s="91" t="s">
        <v>558</v>
      </c>
      <c r="B14" s="91" t="s">
        <v>695</v>
      </c>
      <c r="C14" s="91">
        <v>2</v>
      </c>
      <c r="D14" s="130">
        <v>0.010040661295272821</v>
      </c>
      <c r="E14" s="130">
        <v>1.5532760461370994</v>
      </c>
      <c r="F14" s="91" t="s">
        <v>704</v>
      </c>
      <c r="G14" s="91" t="b">
        <v>0</v>
      </c>
      <c r="H14" s="91" t="b">
        <v>0</v>
      </c>
      <c r="I14" s="91" t="b">
        <v>0</v>
      </c>
      <c r="J14" s="91" t="b">
        <v>0</v>
      </c>
      <c r="K14" s="91" t="b">
        <v>0</v>
      </c>
      <c r="L14" s="91" t="b">
        <v>0</v>
      </c>
    </row>
    <row r="15" spans="1:12" ht="15">
      <c r="A15" s="91" t="s">
        <v>695</v>
      </c>
      <c r="B15" s="91" t="s">
        <v>696</v>
      </c>
      <c r="C15" s="91">
        <v>2</v>
      </c>
      <c r="D15" s="130">
        <v>0.010040661295272821</v>
      </c>
      <c r="E15" s="130">
        <v>1.8543060418010806</v>
      </c>
      <c r="F15" s="91" t="s">
        <v>704</v>
      </c>
      <c r="G15" s="91" t="b">
        <v>0</v>
      </c>
      <c r="H15" s="91" t="b">
        <v>0</v>
      </c>
      <c r="I15" s="91" t="b">
        <v>0</v>
      </c>
      <c r="J15" s="91" t="b">
        <v>0</v>
      </c>
      <c r="K15" s="91" t="b">
        <v>0</v>
      </c>
      <c r="L15" s="91" t="b">
        <v>0</v>
      </c>
    </row>
    <row r="16" spans="1:12" ht="15">
      <c r="A16" s="91" t="s">
        <v>696</v>
      </c>
      <c r="B16" s="91" t="s">
        <v>697</v>
      </c>
      <c r="C16" s="91">
        <v>2</v>
      </c>
      <c r="D16" s="130">
        <v>0.010040661295272821</v>
      </c>
      <c r="E16" s="130">
        <v>1.8543060418010806</v>
      </c>
      <c r="F16" s="91" t="s">
        <v>704</v>
      </c>
      <c r="G16" s="91" t="b">
        <v>0</v>
      </c>
      <c r="H16" s="91" t="b">
        <v>0</v>
      </c>
      <c r="I16" s="91" t="b">
        <v>0</v>
      </c>
      <c r="J16" s="91" t="b">
        <v>0</v>
      </c>
      <c r="K16" s="91" t="b">
        <v>0</v>
      </c>
      <c r="L16" s="91" t="b">
        <v>0</v>
      </c>
    </row>
    <row r="17" spans="1:12" ht="15">
      <c r="A17" s="91" t="s">
        <v>697</v>
      </c>
      <c r="B17" s="91" t="s">
        <v>698</v>
      </c>
      <c r="C17" s="91">
        <v>2</v>
      </c>
      <c r="D17" s="130">
        <v>0.010040661295272821</v>
      </c>
      <c r="E17" s="130">
        <v>1.8543060418010806</v>
      </c>
      <c r="F17" s="91" t="s">
        <v>704</v>
      </c>
      <c r="G17" s="91" t="b">
        <v>0</v>
      </c>
      <c r="H17" s="91" t="b">
        <v>0</v>
      </c>
      <c r="I17" s="91" t="b">
        <v>0</v>
      </c>
      <c r="J17" s="91" t="b">
        <v>0</v>
      </c>
      <c r="K17" s="91" t="b">
        <v>0</v>
      </c>
      <c r="L17" s="91" t="b">
        <v>0</v>
      </c>
    </row>
    <row r="18" spans="1:12" ht="15">
      <c r="A18" s="91" t="s">
        <v>698</v>
      </c>
      <c r="B18" s="91" t="s">
        <v>699</v>
      </c>
      <c r="C18" s="91">
        <v>2</v>
      </c>
      <c r="D18" s="130">
        <v>0.010040661295272821</v>
      </c>
      <c r="E18" s="130">
        <v>1.8543060418010806</v>
      </c>
      <c r="F18" s="91" t="s">
        <v>704</v>
      </c>
      <c r="G18" s="91" t="b">
        <v>0</v>
      </c>
      <c r="H18" s="91" t="b">
        <v>0</v>
      </c>
      <c r="I18" s="91" t="b">
        <v>0</v>
      </c>
      <c r="J18" s="91" t="b">
        <v>0</v>
      </c>
      <c r="K18" s="91" t="b">
        <v>0</v>
      </c>
      <c r="L18" s="91" t="b">
        <v>0</v>
      </c>
    </row>
    <row r="19" spans="1:12" ht="15">
      <c r="A19" s="91" t="s">
        <v>699</v>
      </c>
      <c r="B19" s="91" t="s">
        <v>700</v>
      </c>
      <c r="C19" s="91">
        <v>2</v>
      </c>
      <c r="D19" s="130">
        <v>0.010040661295272821</v>
      </c>
      <c r="E19" s="130">
        <v>1.8543060418010806</v>
      </c>
      <c r="F19" s="91" t="s">
        <v>704</v>
      </c>
      <c r="G19" s="91" t="b">
        <v>0</v>
      </c>
      <c r="H19" s="91" t="b">
        <v>0</v>
      </c>
      <c r="I19" s="91" t="b">
        <v>0</v>
      </c>
      <c r="J19" s="91" t="b">
        <v>0</v>
      </c>
      <c r="K19" s="91" t="b">
        <v>0</v>
      </c>
      <c r="L19" s="91" t="b">
        <v>0</v>
      </c>
    </row>
    <row r="20" spans="1:12" ht="15">
      <c r="A20" s="91" t="s">
        <v>578</v>
      </c>
      <c r="B20" s="91" t="s">
        <v>579</v>
      </c>
      <c r="C20" s="91">
        <v>2</v>
      </c>
      <c r="D20" s="130">
        <v>0.010040661295272821</v>
      </c>
      <c r="E20" s="130">
        <v>1.8543060418010806</v>
      </c>
      <c r="F20" s="91" t="s">
        <v>704</v>
      </c>
      <c r="G20" s="91" t="b">
        <v>0</v>
      </c>
      <c r="H20" s="91" t="b">
        <v>0</v>
      </c>
      <c r="I20" s="91" t="b">
        <v>0</v>
      </c>
      <c r="J20" s="91" t="b">
        <v>0</v>
      </c>
      <c r="K20" s="91" t="b">
        <v>0</v>
      </c>
      <c r="L20" s="91" t="b">
        <v>0</v>
      </c>
    </row>
    <row r="21" spans="1:12" ht="15">
      <c r="A21" s="91" t="s">
        <v>579</v>
      </c>
      <c r="B21" s="91" t="s">
        <v>580</v>
      </c>
      <c r="C21" s="91">
        <v>2</v>
      </c>
      <c r="D21" s="130">
        <v>0.010040661295272821</v>
      </c>
      <c r="E21" s="130">
        <v>1.8543060418010806</v>
      </c>
      <c r="F21" s="91" t="s">
        <v>704</v>
      </c>
      <c r="G21" s="91" t="b">
        <v>0</v>
      </c>
      <c r="H21" s="91" t="b">
        <v>0</v>
      </c>
      <c r="I21" s="91" t="b">
        <v>0</v>
      </c>
      <c r="J21" s="91" t="b">
        <v>0</v>
      </c>
      <c r="K21" s="91" t="b">
        <v>0</v>
      </c>
      <c r="L21" s="91" t="b">
        <v>0</v>
      </c>
    </row>
    <row r="22" spans="1:12" ht="15">
      <c r="A22" s="91" t="s">
        <v>580</v>
      </c>
      <c r="B22" s="91" t="s">
        <v>581</v>
      </c>
      <c r="C22" s="91">
        <v>2</v>
      </c>
      <c r="D22" s="130">
        <v>0.010040661295272821</v>
      </c>
      <c r="E22" s="130">
        <v>1.8543060418010806</v>
      </c>
      <c r="F22" s="91" t="s">
        <v>704</v>
      </c>
      <c r="G22" s="91" t="b">
        <v>0</v>
      </c>
      <c r="H22" s="91" t="b">
        <v>0</v>
      </c>
      <c r="I22" s="91" t="b">
        <v>0</v>
      </c>
      <c r="J22" s="91" t="b">
        <v>0</v>
      </c>
      <c r="K22" s="91" t="b">
        <v>0</v>
      </c>
      <c r="L22" s="91" t="b">
        <v>0</v>
      </c>
    </row>
    <row r="23" spans="1:12" ht="15">
      <c r="A23" s="91" t="s">
        <v>581</v>
      </c>
      <c r="B23" s="91" t="s">
        <v>582</v>
      </c>
      <c r="C23" s="91">
        <v>2</v>
      </c>
      <c r="D23" s="130">
        <v>0.010040661295272821</v>
      </c>
      <c r="E23" s="130">
        <v>1.8543060418010806</v>
      </c>
      <c r="F23" s="91" t="s">
        <v>704</v>
      </c>
      <c r="G23" s="91" t="b">
        <v>0</v>
      </c>
      <c r="H23" s="91" t="b">
        <v>0</v>
      </c>
      <c r="I23" s="91" t="b">
        <v>0</v>
      </c>
      <c r="J23" s="91" t="b">
        <v>0</v>
      </c>
      <c r="K23" s="91" t="b">
        <v>0</v>
      </c>
      <c r="L23" s="91" t="b">
        <v>0</v>
      </c>
    </row>
    <row r="24" spans="1:12" ht="15">
      <c r="A24" s="91" t="s">
        <v>569</v>
      </c>
      <c r="B24" s="91" t="s">
        <v>226</v>
      </c>
      <c r="C24" s="91">
        <v>2</v>
      </c>
      <c r="D24" s="130">
        <v>0.010040661295272821</v>
      </c>
      <c r="E24" s="130">
        <v>1.8543060418010806</v>
      </c>
      <c r="F24" s="91" t="s">
        <v>704</v>
      </c>
      <c r="G24" s="91" t="b">
        <v>1</v>
      </c>
      <c r="H24" s="91" t="b">
        <v>0</v>
      </c>
      <c r="I24" s="91" t="b">
        <v>0</v>
      </c>
      <c r="J24" s="91" t="b">
        <v>0</v>
      </c>
      <c r="K24" s="91" t="b">
        <v>0</v>
      </c>
      <c r="L24" s="91" t="b">
        <v>0</v>
      </c>
    </row>
    <row r="25" spans="1:12" ht="15">
      <c r="A25" s="91" t="s">
        <v>226</v>
      </c>
      <c r="B25" s="91" t="s">
        <v>570</v>
      </c>
      <c r="C25" s="91">
        <v>2</v>
      </c>
      <c r="D25" s="130">
        <v>0.010040661295272821</v>
      </c>
      <c r="E25" s="130">
        <v>1.8543060418010806</v>
      </c>
      <c r="F25" s="91" t="s">
        <v>704</v>
      </c>
      <c r="G25" s="91" t="b">
        <v>0</v>
      </c>
      <c r="H25" s="91" t="b">
        <v>0</v>
      </c>
      <c r="I25" s="91" t="b">
        <v>0</v>
      </c>
      <c r="J25" s="91" t="b">
        <v>0</v>
      </c>
      <c r="K25" s="91" t="b">
        <v>0</v>
      </c>
      <c r="L25" s="91" t="b">
        <v>0</v>
      </c>
    </row>
    <row r="26" spans="1:12" ht="15">
      <c r="A26" s="91" t="s">
        <v>570</v>
      </c>
      <c r="B26" s="91" t="s">
        <v>571</v>
      </c>
      <c r="C26" s="91">
        <v>2</v>
      </c>
      <c r="D26" s="130">
        <v>0.010040661295272821</v>
      </c>
      <c r="E26" s="130">
        <v>1.8543060418010806</v>
      </c>
      <c r="F26" s="91" t="s">
        <v>704</v>
      </c>
      <c r="G26" s="91" t="b">
        <v>0</v>
      </c>
      <c r="H26" s="91" t="b">
        <v>0</v>
      </c>
      <c r="I26" s="91" t="b">
        <v>0</v>
      </c>
      <c r="J26" s="91" t="b">
        <v>0</v>
      </c>
      <c r="K26" s="91" t="b">
        <v>0</v>
      </c>
      <c r="L26" s="91" t="b">
        <v>0</v>
      </c>
    </row>
    <row r="27" spans="1:12" ht="15">
      <c r="A27" s="91" t="s">
        <v>571</v>
      </c>
      <c r="B27" s="91" t="s">
        <v>572</v>
      </c>
      <c r="C27" s="91">
        <v>2</v>
      </c>
      <c r="D27" s="130">
        <v>0.010040661295272821</v>
      </c>
      <c r="E27" s="130">
        <v>1.8543060418010806</v>
      </c>
      <c r="F27" s="91" t="s">
        <v>704</v>
      </c>
      <c r="G27" s="91" t="b">
        <v>0</v>
      </c>
      <c r="H27" s="91" t="b">
        <v>0</v>
      </c>
      <c r="I27" s="91" t="b">
        <v>0</v>
      </c>
      <c r="J27" s="91" t="b">
        <v>0</v>
      </c>
      <c r="K27" s="91" t="b">
        <v>0</v>
      </c>
      <c r="L27" s="91" t="b">
        <v>0</v>
      </c>
    </row>
    <row r="28" spans="1:12" ht="15">
      <c r="A28" s="91" t="s">
        <v>572</v>
      </c>
      <c r="B28" s="91" t="s">
        <v>558</v>
      </c>
      <c r="C28" s="91">
        <v>2</v>
      </c>
      <c r="D28" s="130">
        <v>0.010040661295272821</v>
      </c>
      <c r="E28" s="130">
        <v>1.5532760461370994</v>
      </c>
      <c r="F28" s="91" t="s">
        <v>704</v>
      </c>
      <c r="G28" s="91" t="b">
        <v>0</v>
      </c>
      <c r="H28" s="91" t="b">
        <v>0</v>
      </c>
      <c r="I28" s="91" t="b">
        <v>0</v>
      </c>
      <c r="J28" s="91" t="b">
        <v>0</v>
      </c>
      <c r="K28" s="91" t="b">
        <v>0</v>
      </c>
      <c r="L28" s="91" t="b">
        <v>0</v>
      </c>
    </row>
    <row r="29" spans="1:12" ht="15">
      <c r="A29" s="91" t="s">
        <v>558</v>
      </c>
      <c r="B29" s="91" t="s">
        <v>573</v>
      </c>
      <c r="C29" s="91">
        <v>2</v>
      </c>
      <c r="D29" s="130">
        <v>0.010040661295272821</v>
      </c>
      <c r="E29" s="130">
        <v>1.5532760461370994</v>
      </c>
      <c r="F29" s="91" t="s">
        <v>704</v>
      </c>
      <c r="G29" s="91" t="b">
        <v>0</v>
      </c>
      <c r="H29" s="91" t="b">
        <v>0</v>
      </c>
      <c r="I29" s="91" t="b">
        <v>0</v>
      </c>
      <c r="J29" s="91" t="b">
        <v>0</v>
      </c>
      <c r="K29" s="91" t="b">
        <v>0</v>
      </c>
      <c r="L29" s="91" t="b">
        <v>0</v>
      </c>
    </row>
    <row r="30" spans="1:12" ht="15">
      <c r="A30" s="91" t="s">
        <v>573</v>
      </c>
      <c r="B30" s="91" t="s">
        <v>574</v>
      </c>
      <c r="C30" s="91">
        <v>2</v>
      </c>
      <c r="D30" s="130">
        <v>0.010040661295272821</v>
      </c>
      <c r="E30" s="130">
        <v>1.8543060418010806</v>
      </c>
      <c r="F30" s="91" t="s">
        <v>704</v>
      </c>
      <c r="G30" s="91" t="b">
        <v>0</v>
      </c>
      <c r="H30" s="91" t="b">
        <v>0</v>
      </c>
      <c r="I30" s="91" t="b">
        <v>0</v>
      </c>
      <c r="J30" s="91" t="b">
        <v>1</v>
      </c>
      <c r="K30" s="91" t="b">
        <v>0</v>
      </c>
      <c r="L30" s="91" t="b">
        <v>0</v>
      </c>
    </row>
    <row r="31" spans="1:12" ht="15">
      <c r="A31" s="91" t="s">
        <v>574</v>
      </c>
      <c r="B31" s="91" t="s">
        <v>575</v>
      </c>
      <c r="C31" s="91">
        <v>2</v>
      </c>
      <c r="D31" s="130">
        <v>0.010040661295272821</v>
      </c>
      <c r="E31" s="130">
        <v>1.6782147827453995</v>
      </c>
      <c r="F31" s="91" t="s">
        <v>704</v>
      </c>
      <c r="G31" s="91" t="b">
        <v>1</v>
      </c>
      <c r="H31" s="91" t="b">
        <v>0</v>
      </c>
      <c r="I31" s="91" t="b">
        <v>0</v>
      </c>
      <c r="J31" s="91" t="b">
        <v>0</v>
      </c>
      <c r="K31" s="91" t="b">
        <v>0</v>
      </c>
      <c r="L31" s="91" t="b">
        <v>0</v>
      </c>
    </row>
    <row r="32" spans="1:12" ht="15">
      <c r="A32" s="91" t="s">
        <v>575</v>
      </c>
      <c r="B32" s="91" t="s">
        <v>576</v>
      </c>
      <c r="C32" s="91">
        <v>2</v>
      </c>
      <c r="D32" s="130">
        <v>0.010040661295272821</v>
      </c>
      <c r="E32" s="130">
        <v>1.6782147827453995</v>
      </c>
      <c r="F32" s="91" t="s">
        <v>704</v>
      </c>
      <c r="G32" s="91" t="b">
        <v>0</v>
      </c>
      <c r="H32" s="91" t="b">
        <v>0</v>
      </c>
      <c r="I32" s="91" t="b">
        <v>0</v>
      </c>
      <c r="J32" s="91" t="b">
        <v>0</v>
      </c>
      <c r="K32" s="91" t="b">
        <v>0</v>
      </c>
      <c r="L32" s="91" t="b">
        <v>0</v>
      </c>
    </row>
    <row r="33" spans="1:12" ht="15">
      <c r="A33" s="91" t="s">
        <v>212</v>
      </c>
      <c r="B33" s="91" t="s">
        <v>224</v>
      </c>
      <c r="C33" s="91">
        <v>2</v>
      </c>
      <c r="D33" s="130">
        <v>0.010040661295272821</v>
      </c>
      <c r="E33" s="130">
        <v>1.456366033129043</v>
      </c>
      <c r="F33" s="91" t="s">
        <v>704</v>
      </c>
      <c r="G33" s="91" t="b">
        <v>0</v>
      </c>
      <c r="H33" s="91" t="b">
        <v>0</v>
      </c>
      <c r="I33" s="91" t="b">
        <v>0</v>
      </c>
      <c r="J33" s="91" t="b">
        <v>0</v>
      </c>
      <c r="K33" s="91" t="b">
        <v>0</v>
      </c>
      <c r="L33" s="91" t="b">
        <v>0</v>
      </c>
    </row>
    <row r="34" spans="1:12" ht="15">
      <c r="A34" s="91" t="s">
        <v>559</v>
      </c>
      <c r="B34" s="91" t="s">
        <v>563</v>
      </c>
      <c r="C34" s="91">
        <v>2</v>
      </c>
      <c r="D34" s="130">
        <v>0.010040661295272821</v>
      </c>
      <c r="E34" s="130">
        <v>1.5532760461370994</v>
      </c>
      <c r="F34" s="91" t="s">
        <v>704</v>
      </c>
      <c r="G34" s="91" t="b">
        <v>0</v>
      </c>
      <c r="H34" s="91" t="b">
        <v>0</v>
      </c>
      <c r="I34" s="91" t="b">
        <v>0</v>
      </c>
      <c r="J34" s="91" t="b">
        <v>0</v>
      </c>
      <c r="K34" s="91" t="b">
        <v>0</v>
      </c>
      <c r="L34" s="91" t="b">
        <v>0</v>
      </c>
    </row>
    <row r="35" spans="1:12" ht="15">
      <c r="A35" s="91" t="s">
        <v>225</v>
      </c>
      <c r="B35" s="91" t="s">
        <v>561</v>
      </c>
      <c r="C35" s="91">
        <v>2</v>
      </c>
      <c r="D35" s="130">
        <v>0.010040661295272821</v>
      </c>
      <c r="E35" s="130">
        <v>1.076154791417437</v>
      </c>
      <c r="F35" s="91" t="s">
        <v>704</v>
      </c>
      <c r="G35" s="91" t="b">
        <v>0</v>
      </c>
      <c r="H35" s="91" t="b">
        <v>0</v>
      </c>
      <c r="I35" s="91" t="b">
        <v>0</v>
      </c>
      <c r="J35" s="91" t="b">
        <v>0</v>
      </c>
      <c r="K35" s="91" t="b">
        <v>0</v>
      </c>
      <c r="L35" s="91" t="b">
        <v>0</v>
      </c>
    </row>
    <row r="36" spans="1:12" ht="15">
      <c r="A36" s="91" t="s">
        <v>557</v>
      </c>
      <c r="B36" s="91" t="s">
        <v>557</v>
      </c>
      <c r="C36" s="91">
        <v>6</v>
      </c>
      <c r="D36" s="130">
        <v>0.057449589397481</v>
      </c>
      <c r="E36" s="130">
        <v>0.9204640830613663</v>
      </c>
      <c r="F36" s="91" t="s">
        <v>501</v>
      </c>
      <c r="G36" s="91" t="b">
        <v>0</v>
      </c>
      <c r="H36" s="91" t="b">
        <v>0</v>
      </c>
      <c r="I36" s="91" t="b">
        <v>0</v>
      </c>
      <c r="J36" s="91" t="b">
        <v>0</v>
      </c>
      <c r="K36" s="91" t="b">
        <v>0</v>
      </c>
      <c r="L36" s="91" t="b">
        <v>0</v>
      </c>
    </row>
    <row r="37" spans="1:12" ht="15">
      <c r="A37" s="91" t="s">
        <v>224</v>
      </c>
      <c r="B37" s="91" t="s">
        <v>225</v>
      </c>
      <c r="C37" s="91">
        <v>3</v>
      </c>
      <c r="D37" s="130">
        <v>0.009117071902042043</v>
      </c>
      <c r="E37" s="130">
        <v>0.9116901587538612</v>
      </c>
      <c r="F37" s="91" t="s">
        <v>501</v>
      </c>
      <c r="G37" s="91" t="b">
        <v>0</v>
      </c>
      <c r="H37" s="91" t="b">
        <v>0</v>
      </c>
      <c r="I37" s="91" t="b">
        <v>0</v>
      </c>
      <c r="J37" s="91" t="b">
        <v>0</v>
      </c>
      <c r="K37" s="91" t="b">
        <v>0</v>
      </c>
      <c r="L37" s="91" t="b">
        <v>0</v>
      </c>
    </row>
    <row r="38" spans="1:12" ht="15">
      <c r="A38" s="91" t="s">
        <v>561</v>
      </c>
      <c r="B38" s="91" t="s">
        <v>559</v>
      </c>
      <c r="C38" s="91">
        <v>3</v>
      </c>
      <c r="D38" s="130">
        <v>0.016353698986522093</v>
      </c>
      <c r="E38" s="130">
        <v>1.2304489213782739</v>
      </c>
      <c r="F38" s="91" t="s">
        <v>501</v>
      </c>
      <c r="G38" s="91" t="b">
        <v>0</v>
      </c>
      <c r="H38" s="91" t="b">
        <v>0</v>
      </c>
      <c r="I38" s="91" t="b">
        <v>0</v>
      </c>
      <c r="J38" s="91" t="b">
        <v>0</v>
      </c>
      <c r="K38" s="91" t="b">
        <v>0</v>
      </c>
      <c r="L38" s="91" t="b">
        <v>0</v>
      </c>
    </row>
    <row r="39" spans="1:12" ht="15">
      <c r="A39" s="91" t="s">
        <v>212</v>
      </c>
      <c r="B39" s="91" t="s">
        <v>224</v>
      </c>
      <c r="C39" s="91">
        <v>2</v>
      </c>
      <c r="D39" s="130">
        <v>0.010902465991014729</v>
      </c>
      <c r="E39" s="130">
        <v>1.1335389083702174</v>
      </c>
      <c r="F39" s="91" t="s">
        <v>501</v>
      </c>
      <c r="G39" s="91" t="b">
        <v>0</v>
      </c>
      <c r="H39" s="91" t="b">
        <v>0</v>
      </c>
      <c r="I39" s="91" t="b">
        <v>0</v>
      </c>
      <c r="J39" s="91" t="b">
        <v>0</v>
      </c>
      <c r="K39" s="91" t="b">
        <v>0</v>
      </c>
      <c r="L39" s="91" t="b">
        <v>0</v>
      </c>
    </row>
    <row r="40" spans="1:12" ht="15">
      <c r="A40" s="91" t="s">
        <v>559</v>
      </c>
      <c r="B40" s="91" t="s">
        <v>563</v>
      </c>
      <c r="C40" s="91">
        <v>2</v>
      </c>
      <c r="D40" s="130">
        <v>0.010902465991014729</v>
      </c>
      <c r="E40" s="130">
        <v>1.2304489213782739</v>
      </c>
      <c r="F40" s="91" t="s">
        <v>501</v>
      </c>
      <c r="G40" s="91" t="b">
        <v>0</v>
      </c>
      <c r="H40" s="91" t="b">
        <v>0</v>
      </c>
      <c r="I40" s="91" t="b">
        <v>0</v>
      </c>
      <c r="J40" s="91" t="b">
        <v>0</v>
      </c>
      <c r="K40" s="91" t="b">
        <v>0</v>
      </c>
      <c r="L40" s="91" t="b">
        <v>0</v>
      </c>
    </row>
    <row r="41" spans="1:12" ht="15">
      <c r="A41" s="91" t="s">
        <v>225</v>
      </c>
      <c r="B41" s="91" t="s">
        <v>561</v>
      </c>
      <c r="C41" s="91">
        <v>2</v>
      </c>
      <c r="D41" s="130">
        <v>0.010902465991014729</v>
      </c>
      <c r="E41" s="130">
        <v>0.9574476493145363</v>
      </c>
      <c r="F41" s="91" t="s">
        <v>501</v>
      </c>
      <c r="G41" s="91" t="b">
        <v>0</v>
      </c>
      <c r="H41" s="91" t="b">
        <v>0</v>
      </c>
      <c r="I41" s="91" t="b">
        <v>0</v>
      </c>
      <c r="J41" s="91" t="b">
        <v>0</v>
      </c>
      <c r="K41" s="91" t="b">
        <v>0</v>
      </c>
      <c r="L41" s="91" t="b">
        <v>0</v>
      </c>
    </row>
    <row r="42" spans="1:12" ht="15">
      <c r="A42" s="91" t="s">
        <v>569</v>
      </c>
      <c r="B42" s="91" t="s">
        <v>226</v>
      </c>
      <c r="C42" s="91">
        <v>2</v>
      </c>
      <c r="D42" s="130">
        <v>0</v>
      </c>
      <c r="E42" s="130">
        <v>1.146128035678238</v>
      </c>
      <c r="F42" s="91" t="s">
        <v>504</v>
      </c>
      <c r="G42" s="91" t="b">
        <v>1</v>
      </c>
      <c r="H42" s="91" t="b">
        <v>0</v>
      </c>
      <c r="I42" s="91" t="b">
        <v>0</v>
      </c>
      <c r="J42" s="91" t="b">
        <v>0</v>
      </c>
      <c r="K42" s="91" t="b">
        <v>0</v>
      </c>
      <c r="L42" s="91" t="b">
        <v>0</v>
      </c>
    </row>
    <row r="43" spans="1:12" ht="15">
      <c r="A43" s="91" t="s">
        <v>226</v>
      </c>
      <c r="B43" s="91" t="s">
        <v>570</v>
      </c>
      <c r="C43" s="91">
        <v>2</v>
      </c>
      <c r="D43" s="130">
        <v>0</v>
      </c>
      <c r="E43" s="130">
        <v>1.146128035678238</v>
      </c>
      <c r="F43" s="91" t="s">
        <v>504</v>
      </c>
      <c r="G43" s="91" t="b">
        <v>0</v>
      </c>
      <c r="H43" s="91" t="b">
        <v>0</v>
      </c>
      <c r="I43" s="91" t="b">
        <v>0</v>
      </c>
      <c r="J43" s="91" t="b">
        <v>0</v>
      </c>
      <c r="K43" s="91" t="b">
        <v>0</v>
      </c>
      <c r="L43" s="91" t="b">
        <v>0</v>
      </c>
    </row>
    <row r="44" spans="1:12" ht="15">
      <c r="A44" s="91" t="s">
        <v>570</v>
      </c>
      <c r="B44" s="91" t="s">
        <v>571</v>
      </c>
      <c r="C44" s="91">
        <v>2</v>
      </c>
      <c r="D44" s="130">
        <v>0</v>
      </c>
      <c r="E44" s="130">
        <v>1.146128035678238</v>
      </c>
      <c r="F44" s="91" t="s">
        <v>504</v>
      </c>
      <c r="G44" s="91" t="b">
        <v>0</v>
      </c>
      <c r="H44" s="91" t="b">
        <v>0</v>
      </c>
      <c r="I44" s="91" t="b">
        <v>0</v>
      </c>
      <c r="J44" s="91" t="b">
        <v>0</v>
      </c>
      <c r="K44" s="91" t="b">
        <v>0</v>
      </c>
      <c r="L44" s="91" t="b">
        <v>0</v>
      </c>
    </row>
    <row r="45" spans="1:12" ht="15">
      <c r="A45" s="91" t="s">
        <v>571</v>
      </c>
      <c r="B45" s="91" t="s">
        <v>572</v>
      </c>
      <c r="C45" s="91">
        <v>2</v>
      </c>
      <c r="D45" s="130">
        <v>0</v>
      </c>
      <c r="E45" s="130">
        <v>1.146128035678238</v>
      </c>
      <c r="F45" s="91" t="s">
        <v>504</v>
      </c>
      <c r="G45" s="91" t="b">
        <v>0</v>
      </c>
      <c r="H45" s="91" t="b">
        <v>0</v>
      </c>
      <c r="I45" s="91" t="b">
        <v>0</v>
      </c>
      <c r="J45" s="91" t="b">
        <v>0</v>
      </c>
      <c r="K45" s="91" t="b">
        <v>0</v>
      </c>
      <c r="L45" s="91" t="b">
        <v>0</v>
      </c>
    </row>
    <row r="46" spans="1:12" ht="15">
      <c r="A46" s="91" t="s">
        <v>572</v>
      </c>
      <c r="B46" s="91" t="s">
        <v>558</v>
      </c>
      <c r="C46" s="91">
        <v>2</v>
      </c>
      <c r="D46" s="130">
        <v>0</v>
      </c>
      <c r="E46" s="130">
        <v>1.146128035678238</v>
      </c>
      <c r="F46" s="91" t="s">
        <v>504</v>
      </c>
      <c r="G46" s="91" t="b">
        <v>0</v>
      </c>
      <c r="H46" s="91" t="b">
        <v>0</v>
      </c>
      <c r="I46" s="91" t="b">
        <v>0</v>
      </c>
      <c r="J46" s="91" t="b">
        <v>0</v>
      </c>
      <c r="K46" s="91" t="b">
        <v>0</v>
      </c>
      <c r="L46" s="91" t="b">
        <v>0</v>
      </c>
    </row>
    <row r="47" spans="1:12" ht="15">
      <c r="A47" s="91" t="s">
        <v>558</v>
      </c>
      <c r="B47" s="91" t="s">
        <v>573</v>
      </c>
      <c r="C47" s="91">
        <v>2</v>
      </c>
      <c r="D47" s="130">
        <v>0</v>
      </c>
      <c r="E47" s="130">
        <v>1.146128035678238</v>
      </c>
      <c r="F47" s="91" t="s">
        <v>504</v>
      </c>
      <c r="G47" s="91" t="b">
        <v>0</v>
      </c>
      <c r="H47" s="91" t="b">
        <v>0</v>
      </c>
      <c r="I47" s="91" t="b">
        <v>0</v>
      </c>
      <c r="J47" s="91" t="b">
        <v>0</v>
      </c>
      <c r="K47" s="91" t="b">
        <v>0</v>
      </c>
      <c r="L47" s="91" t="b">
        <v>0</v>
      </c>
    </row>
    <row r="48" spans="1:12" ht="15">
      <c r="A48" s="91" t="s">
        <v>573</v>
      </c>
      <c r="B48" s="91" t="s">
        <v>574</v>
      </c>
      <c r="C48" s="91">
        <v>2</v>
      </c>
      <c r="D48" s="130">
        <v>0</v>
      </c>
      <c r="E48" s="130">
        <v>1.146128035678238</v>
      </c>
      <c r="F48" s="91" t="s">
        <v>504</v>
      </c>
      <c r="G48" s="91" t="b">
        <v>0</v>
      </c>
      <c r="H48" s="91" t="b">
        <v>0</v>
      </c>
      <c r="I48" s="91" t="b">
        <v>0</v>
      </c>
      <c r="J48" s="91" t="b">
        <v>1</v>
      </c>
      <c r="K48" s="91" t="b">
        <v>0</v>
      </c>
      <c r="L48" s="91" t="b">
        <v>0</v>
      </c>
    </row>
    <row r="49" spans="1:12" ht="15">
      <c r="A49" s="91" t="s">
        <v>574</v>
      </c>
      <c r="B49" s="91" t="s">
        <v>575</v>
      </c>
      <c r="C49" s="91">
        <v>2</v>
      </c>
      <c r="D49" s="130">
        <v>0</v>
      </c>
      <c r="E49" s="130">
        <v>1.146128035678238</v>
      </c>
      <c r="F49" s="91" t="s">
        <v>504</v>
      </c>
      <c r="G49" s="91" t="b">
        <v>1</v>
      </c>
      <c r="H49" s="91" t="b">
        <v>0</v>
      </c>
      <c r="I49" s="91" t="b">
        <v>0</v>
      </c>
      <c r="J49" s="91" t="b">
        <v>0</v>
      </c>
      <c r="K49" s="91" t="b">
        <v>0</v>
      </c>
      <c r="L49" s="91" t="b">
        <v>0</v>
      </c>
    </row>
    <row r="50" spans="1:12" ht="15">
      <c r="A50" s="91" t="s">
        <v>575</v>
      </c>
      <c r="B50" s="91" t="s">
        <v>576</v>
      </c>
      <c r="C50" s="91">
        <v>2</v>
      </c>
      <c r="D50" s="130">
        <v>0</v>
      </c>
      <c r="E50" s="130">
        <v>1.146128035678238</v>
      </c>
      <c r="F50" s="91" t="s">
        <v>504</v>
      </c>
      <c r="G50" s="91" t="b">
        <v>0</v>
      </c>
      <c r="H50" s="91" t="b">
        <v>0</v>
      </c>
      <c r="I50" s="91" t="b">
        <v>0</v>
      </c>
      <c r="J50" s="91" t="b">
        <v>0</v>
      </c>
      <c r="K50" s="91" t="b">
        <v>0</v>
      </c>
      <c r="L50" s="91" t="b">
        <v>0</v>
      </c>
    </row>
    <row r="51" spans="1:12" ht="15">
      <c r="A51" s="91" t="s">
        <v>578</v>
      </c>
      <c r="B51" s="91" t="s">
        <v>579</v>
      </c>
      <c r="C51" s="91">
        <v>2</v>
      </c>
      <c r="D51" s="130">
        <v>0</v>
      </c>
      <c r="E51" s="130">
        <v>0.6532125137753437</v>
      </c>
      <c r="F51" s="91" t="s">
        <v>505</v>
      </c>
      <c r="G51" s="91" t="b">
        <v>0</v>
      </c>
      <c r="H51" s="91" t="b">
        <v>0</v>
      </c>
      <c r="I51" s="91" t="b">
        <v>0</v>
      </c>
      <c r="J51" s="91" t="b">
        <v>0</v>
      </c>
      <c r="K51" s="91" t="b">
        <v>0</v>
      </c>
      <c r="L51" s="91" t="b">
        <v>0</v>
      </c>
    </row>
    <row r="52" spans="1:12" ht="15">
      <c r="A52" s="91" t="s">
        <v>579</v>
      </c>
      <c r="B52" s="91" t="s">
        <v>580</v>
      </c>
      <c r="C52" s="91">
        <v>2</v>
      </c>
      <c r="D52" s="130">
        <v>0</v>
      </c>
      <c r="E52" s="130">
        <v>0.6532125137753437</v>
      </c>
      <c r="F52" s="91" t="s">
        <v>505</v>
      </c>
      <c r="G52" s="91" t="b">
        <v>0</v>
      </c>
      <c r="H52" s="91" t="b">
        <v>0</v>
      </c>
      <c r="I52" s="91" t="b">
        <v>0</v>
      </c>
      <c r="J52" s="91" t="b">
        <v>0</v>
      </c>
      <c r="K52" s="91" t="b">
        <v>0</v>
      </c>
      <c r="L52" s="91" t="b">
        <v>0</v>
      </c>
    </row>
    <row r="53" spans="1:12" ht="15">
      <c r="A53" s="91" t="s">
        <v>580</v>
      </c>
      <c r="B53" s="91" t="s">
        <v>581</v>
      </c>
      <c r="C53" s="91">
        <v>2</v>
      </c>
      <c r="D53" s="130">
        <v>0</v>
      </c>
      <c r="E53" s="130">
        <v>0.6532125137753437</v>
      </c>
      <c r="F53" s="91" t="s">
        <v>505</v>
      </c>
      <c r="G53" s="91" t="b">
        <v>0</v>
      </c>
      <c r="H53" s="91" t="b">
        <v>0</v>
      </c>
      <c r="I53" s="91" t="b">
        <v>0</v>
      </c>
      <c r="J53" s="91" t="b">
        <v>0</v>
      </c>
      <c r="K53" s="91" t="b">
        <v>0</v>
      </c>
      <c r="L53" s="91" t="b">
        <v>0</v>
      </c>
    </row>
    <row r="54" spans="1:12" ht="15">
      <c r="A54" s="91" t="s">
        <v>581</v>
      </c>
      <c r="B54" s="91" t="s">
        <v>582</v>
      </c>
      <c r="C54" s="91">
        <v>2</v>
      </c>
      <c r="D54" s="130">
        <v>0</v>
      </c>
      <c r="E54" s="130">
        <v>0.6532125137753437</v>
      </c>
      <c r="F54" s="91" t="s">
        <v>505</v>
      </c>
      <c r="G54" s="91" t="b">
        <v>0</v>
      </c>
      <c r="H54" s="91" t="b">
        <v>0</v>
      </c>
      <c r="I54" s="91" t="b">
        <v>0</v>
      </c>
      <c r="J54" s="91" t="b">
        <v>0</v>
      </c>
      <c r="K54" s="91" t="b">
        <v>0</v>
      </c>
      <c r="L5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728</v>
      </c>
      <c r="B2" s="133" t="s">
        <v>729</v>
      </c>
      <c r="C2" s="67" t="s">
        <v>730</v>
      </c>
    </row>
    <row r="3" spans="1:3" ht="15">
      <c r="A3" s="132" t="s">
        <v>501</v>
      </c>
      <c r="B3" s="132" t="s">
        <v>501</v>
      </c>
      <c r="C3" s="36">
        <v>17</v>
      </c>
    </row>
    <row r="4" spans="1:3" ht="15">
      <c r="A4" s="132" t="s">
        <v>502</v>
      </c>
      <c r="B4" s="132" t="s">
        <v>502</v>
      </c>
      <c r="C4" s="36">
        <v>2</v>
      </c>
    </row>
    <row r="5" spans="1:3" ht="15">
      <c r="A5" s="132" t="s">
        <v>503</v>
      </c>
      <c r="B5" s="132" t="s">
        <v>501</v>
      </c>
      <c r="C5" s="36">
        <v>1</v>
      </c>
    </row>
    <row r="6" spans="1:3" ht="15">
      <c r="A6" s="132" t="s">
        <v>503</v>
      </c>
      <c r="B6" s="132" t="s">
        <v>503</v>
      </c>
      <c r="C6" s="36">
        <v>2</v>
      </c>
    </row>
    <row r="7" spans="1:3" ht="15">
      <c r="A7" s="132" t="s">
        <v>504</v>
      </c>
      <c r="B7" s="132" t="s">
        <v>501</v>
      </c>
      <c r="C7" s="36">
        <v>1</v>
      </c>
    </row>
    <row r="8" spans="1:3" ht="15">
      <c r="A8" s="132" t="s">
        <v>504</v>
      </c>
      <c r="B8" s="132" t="s">
        <v>504</v>
      </c>
      <c r="C8" s="36">
        <v>3</v>
      </c>
    </row>
    <row r="9" spans="1:3" ht="15">
      <c r="A9" s="132" t="s">
        <v>505</v>
      </c>
      <c r="B9" s="132" t="s">
        <v>505</v>
      </c>
      <c r="C9" s="36">
        <v>2</v>
      </c>
    </row>
    <row r="10" spans="1:3" ht="15">
      <c r="A10" s="132" t="s">
        <v>506</v>
      </c>
      <c r="B10" s="132" t="s">
        <v>506</v>
      </c>
      <c r="C10"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736</v>
      </c>
      <c r="B1" s="13" t="s">
        <v>17</v>
      </c>
    </row>
    <row r="2" spans="1:2" ht="15">
      <c r="A2" s="85" t="s">
        <v>737</v>
      </c>
      <c r="B2" s="85" t="s">
        <v>743</v>
      </c>
    </row>
    <row r="3" spans="1:2" ht="15">
      <c r="A3" s="85" t="s">
        <v>738</v>
      </c>
      <c r="B3" s="85" t="s">
        <v>744</v>
      </c>
    </row>
    <row r="4" spans="1:2" ht="15">
      <c r="A4" s="85" t="s">
        <v>739</v>
      </c>
      <c r="B4" s="85" t="s">
        <v>745</v>
      </c>
    </row>
    <row r="5" spans="1:2" ht="15">
      <c r="A5" s="85" t="s">
        <v>740</v>
      </c>
      <c r="B5" s="85" t="s">
        <v>746</v>
      </c>
    </row>
    <row r="6" spans="1:2" ht="15">
      <c r="A6" s="85" t="s">
        <v>741</v>
      </c>
      <c r="B6" s="85" t="s">
        <v>747</v>
      </c>
    </row>
    <row r="7" spans="1:2" ht="15">
      <c r="A7" s="85" t="s">
        <v>742</v>
      </c>
      <c r="B7" s="85" t="s">
        <v>744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500</v>
      </c>
      <c r="BB2" s="13" t="s">
        <v>514</v>
      </c>
      <c r="BC2" s="13" t="s">
        <v>515</v>
      </c>
      <c r="BD2" s="67" t="s">
        <v>717</v>
      </c>
      <c r="BE2" s="67" t="s">
        <v>718</v>
      </c>
      <c r="BF2" s="67" t="s">
        <v>719</v>
      </c>
      <c r="BG2" s="67" t="s">
        <v>720</v>
      </c>
      <c r="BH2" s="67" t="s">
        <v>721</v>
      </c>
      <c r="BI2" s="67" t="s">
        <v>722</v>
      </c>
      <c r="BJ2" s="67" t="s">
        <v>723</v>
      </c>
      <c r="BK2" s="67" t="s">
        <v>724</v>
      </c>
      <c r="BL2" s="67" t="s">
        <v>725</v>
      </c>
    </row>
    <row r="3" spans="1:64" ht="15" customHeight="1">
      <c r="A3" s="84" t="s">
        <v>212</v>
      </c>
      <c r="B3" s="84" t="s">
        <v>221</v>
      </c>
      <c r="C3" s="53"/>
      <c r="D3" s="54"/>
      <c r="E3" s="65"/>
      <c r="F3" s="55"/>
      <c r="G3" s="53"/>
      <c r="H3" s="57"/>
      <c r="I3" s="56"/>
      <c r="J3" s="56"/>
      <c r="K3" s="36" t="s">
        <v>65</v>
      </c>
      <c r="L3" s="62">
        <v>3</v>
      </c>
      <c r="M3" s="62"/>
      <c r="N3" s="63"/>
      <c r="O3" s="85" t="s">
        <v>231</v>
      </c>
      <c r="P3" s="87">
        <v>43689.201527777775</v>
      </c>
      <c r="Q3" s="85" t="s">
        <v>233</v>
      </c>
      <c r="R3" s="85"/>
      <c r="S3" s="85"/>
      <c r="T3" s="85"/>
      <c r="U3" s="85"/>
      <c r="V3" s="90" t="s">
        <v>254</v>
      </c>
      <c r="W3" s="87">
        <v>43689.201527777775</v>
      </c>
      <c r="X3" s="90" t="s">
        <v>261</v>
      </c>
      <c r="Y3" s="85"/>
      <c r="Z3" s="85"/>
      <c r="AA3" s="91" t="s">
        <v>273</v>
      </c>
      <c r="AB3" s="91" t="s">
        <v>285</v>
      </c>
      <c r="AC3" s="85" t="b">
        <v>0</v>
      </c>
      <c r="AD3" s="85">
        <v>2</v>
      </c>
      <c r="AE3" s="91" t="s">
        <v>287</v>
      </c>
      <c r="AF3" s="85" t="b">
        <v>0</v>
      </c>
      <c r="AG3" s="85" t="s">
        <v>291</v>
      </c>
      <c r="AH3" s="85"/>
      <c r="AI3" s="91" t="s">
        <v>290</v>
      </c>
      <c r="AJ3" s="85" t="b">
        <v>0</v>
      </c>
      <c r="AK3" s="85">
        <v>0</v>
      </c>
      <c r="AL3" s="91" t="s">
        <v>290</v>
      </c>
      <c r="AM3" s="85" t="s">
        <v>293</v>
      </c>
      <c r="AN3" s="85" t="b">
        <v>0</v>
      </c>
      <c r="AO3" s="91" t="s">
        <v>285</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c r="BE3" s="52"/>
      <c r="BF3" s="51"/>
      <c r="BG3" s="52"/>
      <c r="BH3" s="51"/>
      <c r="BI3" s="52"/>
      <c r="BJ3" s="51"/>
      <c r="BK3" s="52"/>
      <c r="BL3" s="51"/>
    </row>
    <row r="4" spans="1:64" ht="15" customHeight="1">
      <c r="A4" s="84" t="s">
        <v>212</v>
      </c>
      <c r="B4" s="84" t="s">
        <v>224</v>
      </c>
      <c r="C4" s="53"/>
      <c r="D4" s="54"/>
      <c r="E4" s="65"/>
      <c r="F4" s="55"/>
      <c r="G4" s="53"/>
      <c r="H4" s="57"/>
      <c r="I4" s="56"/>
      <c r="J4" s="56"/>
      <c r="K4" s="36" t="s">
        <v>65</v>
      </c>
      <c r="L4" s="83">
        <v>7</v>
      </c>
      <c r="M4" s="83"/>
      <c r="N4" s="63"/>
      <c r="O4" s="86" t="s">
        <v>231</v>
      </c>
      <c r="P4" s="88">
        <v>43691.81392361111</v>
      </c>
      <c r="Q4" s="86" t="s">
        <v>234</v>
      </c>
      <c r="R4" s="86"/>
      <c r="S4" s="86"/>
      <c r="T4" s="86"/>
      <c r="U4" s="86"/>
      <c r="V4" s="89" t="s">
        <v>254</v>
      </c>
      <c r="W4" s="88">
        <v>43691.81392361111</v>
      </c>
      <c r="X4" s="89" t="s">
        <v>262</v>
      </c>
      <c r="Y4" s="86"/>
      <c r="Z4" s="86"/>
      <c r="AA4" s="92" t="s">
        <v>274</v>
      </c>
      <c r="AB4" s="92" t="s">
        <v>286</v>
      </c>
      <c r="AC4" s="86" t="b">
        <v>0</v>
      </c>
      <c r="AD4" s="86">
        <v>1</v>
      </c>
      <c r="AE4" s="92" t="s">
        <v>288</v>
      </c>
      <c r="AF4" s="86" t="b">
        <v>0</v>
      </c>
      <c r="AG4" s="86" t="s">
        <v>291</v>
      </c>
      <c r="AH4" s="86"/>
      <c r="AI4" s="92" t="s">
        <v>290</v>
      </c>
      <c r="AJ4" s="86" t="b">
        <v>0</v>
      </c>
      <c r="AK4" s="86">
        <v>0</v>
      </c>
      <c r="AL4" s="92" t="s">
        <v>290</v>
      </c>
      <c r="AM4" s="86" t="s">
        <v>294</v>
      </c>
      <c r="AN4" s="86" t="b">
        <v>0</v>
      </c>
      <c r="AO4" s="92" t="s">
        <v>286</v>
      </c>
      <c r="AP4" s="86" t="s">
        <v>176</v>
      </c>
      <c r="AQ4" s="86">
        <v>0</v>
      </c>
      <c r="AR4" s="86">
        <v>0</v>
      </c>
      <c r="AS4" s="86"/>
      <c r="AT4" s="86"/>
      <c r="AU4" s="86"/>
      <c r="AV4" s="86"/>
      <c r="AW4" s="86"/>
      <c r="AX4" s="86"/>
      <c r="AY4" s="86"/>
      <c r="AZ4" s="86"/>
      <c r="BA4">
        <v>3</v>
      </c>
      <c r="BB4" s="85" t="str">
        <f>REPLACE(INDEX(GroupVertices[Group],MATCH(Edges25[[#This Row],[Vertex 1]],GroupVertices[Vertex],0)),1,1,"")</f>
        <v>1</v>
      </c>
      <c r="BC4" s="85" t="str">
        <f>REPLACE(INDEX(GroupVertices[Group],MATCH(Edges25[[#This Row],[Vertex 2]],GroupVertices[Vertex],0)),1,1,"")</f>
        <v>1</v>
      </c>
      <c r="BD4" s="51"/>
      <c r="BE4" s="52"/>
      <c r="BF4" s="51"/>
      <c r="BG4" s="52"/>
      <c r="BH4" s="51"/>
      <c r="BI4" s="52"/>
      <c r="BJ4" s="51"/>
      <c r="BK4" s="52"/>
      <c r="BL4" s="51"/>
    </row>
    <row r="5" spans="1:64" ht="15">
      <c r="A5" s="84" t="s">
        <v>212</v>
      </c>
      <c r="B5" s="84" t="s">
        <v>224</v>
      </c>
      <c r="C5" s="53"/>
      <c r="D5" s="54"/>
      <c r="E5" s="65"/>
      <c r="F5" s="55"/>
      <c r="G5" s="53"/>
      <c r="H5" s="57"/>
      <c r="I5" s="56"/>
      <c r="J5" s="56"/>
      <c r="K5" s="36" t="s">
        <v>65</v>
      </c>
      <c r="L5" s="83">
        <v>8</v>
      </c>
      <c r="M5" s="83"/>
      <c r="N5" s="63"/>
      <c r="O5" s="86" t="s">
        <v>231</v>
      </c>
      <c r="P5" s="88">
        <v>43691.81736111111</v>
      </c>
      <c r="Q5" s="86" t="s">
        <v>235</v>
      </c>
      <c r="R5" s="86"/>
      <c r="S5" s="86"/>
      <c r="T5" s="86"/>
      <c r="U5" s="86"/>
      <c r="V5" s="89" t="s">
        <v>254</v>
      </c>
      <c r="W5" s="88">
        <v>43691.81736111111</v>
      </c>
      <c r="X5" s="89" t="s">
        <v>263</v>
      </c>
      <c r="Y5" s="86"/>
      <c r="Z5" s="86"/>
      <c r="AA5" s="92" t="s">
        <v>275</v>
      </c>
      <c r="AB5" s="92" t="s">
        <v>276</v>
      </c>
      <c r="AC5" s="86" t="b">
        <v>0</v>
      </c>
      <c r="AD5" s="86">
        <v>1</v>
      </c>
      <c r="AE5" s="92" t="s">
        <v>288</v>
      </c>
      <c r="AF5" s="86" t="b">
        <v>0</v>
      </c>
      <c r="AG5" s="86" t="s">
        <v>291</v>
      </c>
      <c r="AH5" s="86"/>
      <c r="AI5" s="92" t="s">
        <v>290</v>
      </c>
      <c r="AJ5" s="86" t="b">
        <v>0</v>
      </c>
      <c r="AK5" s="86">
        <v>0</v>
      </c>
      <c r="AL5" s="92" t="s">
        <v>290</v>
      </c>
      <c r="AM5" s="86" t="s">
        <v>294</v>
      </c>
      <c r="AN5" s="86" t="b">
        <v>0</v>
      </c>
      <c r="AO5" s="92" t="s">
        <v>276</v>
      </c>
      <c r="AP5" s="86" t="s">
        <v>176</v>
      </c>
      <c r="AQ5" s="86">
        <v>0</v>
      </c>
      <c r="AR5" s="86">
        <v>0</v>
      </c>
      <c r="AS5" s="86"/>
      <c r="AT5" s="86"/>
      <c r="AU5" s="86"/>
      <c r="AV5" s="86"/>
      <c r="AW5" s="86"/>
      <c r="AX5" s="86"/>
      <c r="AY5" s="86"/>
      <c r="AZ5" s="86"/>
      <c r="BA5">
        <v>3</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213</v>
      </c>
      <c r="B6" s="84" t="s">
        <v>224</v>
      </c>
      <c r="C6" s="53"/>
      <c r="D6" s="54"/>
      <c r="E6" s="65"/>
      <c r="F6" s="55"/>
      <c r="G6" s="53"/>
      <c r="H6" s="57"/>
      <c r="I6" s="56"/>
      <c r="J6" s="56"/>
      <c r="K6" s="36" t="s">
        <v>65</v>
      </c>
      <c r="L6" s="83">
        <v>9</v>
      </c>
      <c r="M6" s="83"/>
      <c r="N6" s="63"/>
      <c r="O6" s="86" t="s">
        <v>231</v>
      </c>
      <c r="P6" s="88">
        <v>43691.816608796296</v>
      </c>
      <c r="Q6" s="86" t="s">
        <v>236</v>
      </c>
      <c r="R6" s="86"/>
      <c r="S6" s="86"/>
      <c r="T6" s="86"/>
      <c r="U6" s="86"/>
      <c r="V6" s="89" t="s">
        <v>255</v>
      </c>
      <c r="W6" s="88">
        <v>43691.816608796296</v>
      </c>
      <c r="X6" s="89" t="s">
        <v>264</v>
      </c>
      <c r="Y6" s="86"/>
      <c r="Z6" s="86"/>
      <c r="AA6" s="92" t="s">
        <v>276</v>
      </c>
      <c r="AB6" s="92" t="s">
        <v>274</v>
      </c>
      <c r="AC6" s="86" t="b">
        <v>0</v>
      </c>
      <c r="AD6" s="86">
        <v>0</v>
      </c>
      <c r="AE6" s="92" t="s">
        <v>289</v>
      </c>
      <c r="AF6" s="86" t="b">
        <v>0</v>
      </c>
      <c r="AG6" s="86" t="s">
        <v>291</v>
      </c>
      <c r="AH6" s="86"/>
      <c r="AI6" s="92" t="s">
        <v>290</v>
      </c>
      <c r="AJ6" s="86" t="b">
        <v>0</v>
      </c>
      <c r="AK6" s="86">
        <v>0</v>
      </c>
      <c r="AL6" s="92" t="s">
        <v>290</v>
      </c>
      <c r="AM6" s="86" t="s">
        <v>293</v>
      </c>
      <c r="AN6" s="86" t="b">
        <v>0</v>
      </c>
      <c r="AO6" s="92" t="s">
        <v>274</v>
      </c>
      <c r="AP6" s="86" t="s">
        <v>176</v>
      </c>
      <c r="AQ6" s="86">
        <v>0</v>
      </c>
      <c r="AR6" s="86">
        <v>0</v>
      </c>
      <c r="AS6" s="86"/>
      <c r="AT6" s="86"/>
      <c r="AU6" s="86"/>
      <c r="AV6" s="86"/>
      <c r="AW6" s="86"/>
      <c r="AX6" s="86"/>
      <c r="AY6" s="86"/>
      <c r="AZ6" s="86"/>
      <c r="BA6">
        <v>2</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213</v>
      </c>
      <c r="B7" s="84" t="s">
        <v>224</v>
      </c>
      <c r="C7" s="53"/>
      <c r="D7" s="54"/>
      <c r="E7" s="65"/>
      <c r="F7" s="55"/>
      <c r="G7" s="53"/>
      <c r="H7" s="57"/>
      <c r="I7" s="56"/>
      <c r="J7" s="56"/>
      <c r="K7" s="36" t="s">
        <v>65</v>
      </c>
      <c r="L7" s="83">
        <v>10</v>
      </c>
      <c r="M7" s="83"/>
      <c r="N7" s="63"/>
      <c r="O7" s="86" t="s">
        <v>231</v>
      </c>
      <c r="P7" s="88">
        <v>43691.82064814815</v>
      </c>
      <c r="Q7" s="86" t="s">
        <v>237</v>
      </c>
      <c r="R7" s="86"/>
      <c r="S7" s="86"/>
      <c r="T7" s="86"/>
      <c r="U7" s="86"/>
      <c r="V7" s="89" t="s">
        <v>255</v>
      </c>
      <c r="W7" s="88">
        <v>43691.82064814815</v>
      </c>
      <c r="X7" s="89" t="s">
        <v>265</v>
      </c>
      <c r="Y7" s="86"/>
      <c r="Z7" s="86"/>
      <c r="AA7" s="92" t="s">
        <v>277</v>
      </c>
      <c r="AB7" s="92" t="s">
        <v>275</v>
      </c>
      <c r="AC7" s="86" t="b">
        <v>0</v>
      </c>
      <c r="AD7" s="86">
        <v>1</v>
      </c>
      <c r="AE7" s="92" t="s">
        <v>289</v>
      </c>
      <c r="AF7" s="86" t="b">
        <v>0</v>
      </c>
      <c r="AG7" s="86" t="s">
        <v>291</v>
      </c>
      <c r="AH7" s="86"/>
      <c r="AI7" s="92" t="s">
        <v>290</v>
      </c>
      <c r="AJ7" s="86" t="b">
        <v>0</v>
      </c>
      <c r="AK7" s="86">
        <v>0</v>
      </c>
      <c r="AL7" s="92" t="s">
        <v>290</v>
      </c>
      <c r="AM7" s="86" t="s">
        <v>293</v>
      </c>
      <c r="AN7" s="86" t="b">
        <v>0</v>
      </c>
      <c r="AO7" s="92" t="s">
        <v>275</v>
      </c>
      <c r="AP7" s="86" t="s">
        <v>176</v>
      </c>
      <c r="AQ7" s="86">
        <v>0</v>
      </c>
      <c r="AR7" s="86">
        <v>0</v>
      </c>
      <c r="AS7" s="86"/>
      <c r="AT7" s="86"/>
      <c r="AU7" s="86"/>
      <c r="AV7" s="86"/>
      <c r="AW7" s="86"/>
      <c r="AX7" s="86"/>
      <c r="AY7" s="86"/>
      <c r="AZ7" s="86"/>
      <c r="BA7">
        <v>2</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214</v>
      </c>
      <c r="B8" s="84" t="s">
        <v>226</v>
      </c>
      <c r="C8" s="53"/>
      <c r="D8" s="54"/>
      <c r="E8" s="65"/>
      <c r="F8" s="55"/>
      <c r="G8" s="53"/>
      <c r="H8" s="57"/>
      <c r="I8" s="56"/>
      <c r="J8" s="56"/>
      <c r="K8" s="36" t="s">
        <v>65</v>
      </c>
      <c r="L8" s="83">
        <v>20</v>
      </c>
      <c r="M8" s="83"/>
      <c r="N8" s="63"/>
      <c r="O8" s="86" t="s">
        <v>231</v>
      </c>
      <c r="P8" s="88">
        <v>43678.163194444445</v>
      </c>
      <c r="Q8" s="86" t="s">
        <v>238</v>
      </c>
      <c r="R8" s="89" t="s">
        <v>245</v>
      </c>
      <c r="S8" s="86" t="s">
        <v>247</v>
      </c>
      <c r="T8" s="86" t="s">
        <v>249</v>
      </c>
      <c r="U8" s="86"/>
      <c r="V8" s="89" t="s">
        <v>256</v>
      </c>
      <c r="W8" s="88">
        <v>43678.163194444445</v>
      </c>
      <c r="X8" s="89" t="s">
        <v>266</v>
      </c>
      <c r="Y8" s="86"/>
      <c r="Z8" s="86"/>
      <c r="AA8" s="92" t="s">
        <v>278</v>
      </c>
      <c r="AB8" s="86"/>
      <c r="AC8" s="86" t="b">
        <v>0</v>
      </c>
      <c r="AD8" s="86">
        <v>25</v>
      </c>
      <c r="AE8" s="92" t="s">
        <v>290</v>
      </c>
      <c r="AF8" s="86" t="b">
        <v>0</v>
      </c>
      <c r="AG8" s="86" t="s">
        <v>291</v>
      </c>
      <c r="AH8" s="86"/>
      <c r="AI8" s="92" t="s">
        <v>290</v>
      </c>
      <c r="AJ8" s="86" t="b">
        <v>0</v>
      </c>
      <c r="AK8" s="86">
        <v>9</v>
      </c>
      <c r="AL8" s="92" t="s">
        <v>290</v>
      </c>
      <c r="AM8" s="86" t="s">
        <v>293</v>
      </c>
      <c r="AN8" s="86" t="b">
        <v>0</v>
      </c>
      <c r="AO8" s="92" t="s">
        <v>278</v>
      </c>
      <c r="AP8" s="86" t="s">
        <v>297</v>
      </c>
      <c r="AQ8" s="86">
        <v>0</v>
      </c>
      <c r="AR8" s="86">
        <v>0</v>
      </c>
      <c r="AS8" s="86"/>
      <c r="AT8" s="86"/>
      <c r="AU8" s="86"/>
      <c r="AV8" s="86"/>
      <c r="AW8" s="86"/>
      <c r="AX8" s="86"/>
      <c r="AY8" s="86"/>
      <c r="AZ8" s="86"/>
      <c r="BA8">
        <v>1</v>
      </c>
      <c r="BB8" s="85" t="str">
        <f>REPLACE(INDEX(GroupVertices[Group],MATCH(Edges25[[#This Row],[Vertex 1]],GroupVertices[Vertex],0)),1,1,"")</f>
        <v>4</v>
      </c>
      <c r="BC8" s="85" t="str">
        <f>REPLACE(INDEX(GroupVertices[Group],MATCH(Edges25[[#This Row],[Vertex 2]],GroupVertices[Vertex],0)),1,1,"")</f>
        <v>4</v>
      </c>
      <c r="BD8" s="51">
        <v>3</v>
      </c>
      <c r="BE8" s="52">
        <v>8.333333333333334</v>
      </c>
      <c r="BF8" s="51">
        <v>0</v>
      </c>
      <c r="BG8" s="52">
        <v>0</v>
      </c>
      <c r="BH8" s="51">
        <v>0</v>
      </c>
      <c r="BI8" s="52">
        <v>0</v>
      </c>
      <c r="BJ8" s="51">
        <v>33</v>
      </c>
      <c r="BK8" s="52">
        <v>91.66666666666667</v>
      </c>
      <c r="BL8" s="51">
        <v>36</v>
      </c>
    </row>
    <row r="9" spans="1:64" ht="15">
      <c r="A9" s="84" t="s">
        <v>215</v>
      </c>
      <c r="B9" s="84" t="s">
        <v>226</v>
      </c>
      <c r="C9" s="53"/>
      <c r="D9" s="54"/>
      <c r="E9" s="65"/>
      <c r="F9" s="55"/>
      <c r="G9" s="53"/>
      <c r="H9" s="57"/>
      <c r="I9" s="56"/>
      <c r="J9" s="56"/>
      <c r="K9" s="36" t="s">
        <v>65</v>
      </c>
      <c r="L9" s="83">
        <v>21</v>
      </c>
      <c r="M9" s="83"/>
      <c r="N9" s="63"/>
      <c r="O9" s="86" t="s">
        <v>231</v>
      </c>
      <c r="P9" s="88">
        <v>43695.06087962963</v>
      </c>
      <c r="Q9" s="86" t="s">
        <v>239</v>
      </c>
      <c r="R9" s="86"/>
      <c r="S9" s="86"/>
      <c r="T9" s="86" t="s">
        <v>250</v>
      </c>
      <c r="U9" s="86"/>
      <c r="V9" s="89" t="s">
        <v>257</v>
      </c>
      <c r="W9" s="88">
        <v>43695.06087962963</v>
      </c>
      <c r="X9" s="89" t="s">
        <v>267</v>
      </c>
      <c r="Y9" s="86"/>
      <c r="Z9" s="86"/>
      <c r="AA9" s="92" t="s">
        <v>279</v>
      </c>
      <c r="AB9" s="86"/>
      <c r="AC9" s="86" t="b">
        <v>0</v>
      </c>
      <c r="AD9" s="86">
        <v>0</v>
      </c>
      <c r="AE9" s="92" t="s">
        <v>290</v>
      </c>
      <c r="AF9" s="86" t="b">
        <v>0</v>
      </c>
      <c r="AG9" s="86" t="s">
        <v>291</v>
      </c>
      <c r="AH9" s="86"/>
      <c r="AI9" s="92" t="s">
        <v>290</v>
      </c>
      <c r="AJ9" s="86" t="b">
        <v>0</v>
      </c>
      <c r="AK9" s="86">
        <v>9</v>
      </c>
      <c r="AL9" s="92" t="s">
        <v>278</v>
      </c>
      <c r="AM9" s="86" t="s">
        <v>295</v>
      </c>
      <c r="AN9" s="86" t="b">
        <v>0</v>
      </c>
      <c r="AO9" s="92" t="s">
        <v>278</v>
      </c>
      <c r="AP9" s="86" t="s">
        <v>176</v>
      </c>
      <c r="AQ9" s="86">
        <v>0</v>
      </c>
      <c r="AR9" s="86">
        <v>0</v>
      </c>
      <c r="AS9" s="86"/>
      <c r="AT9" s="86"/>
      <c r="AU9" s="86"/>
      <c r="AV9" s="86"/>
      <c r="AW9" s="86"/>
      <c r="AX9" s="86"/>
      <c r="AY9" s="86"/>
      <c r="AZ9" s="86"/>
      <c r="BA9">
        <v>1</v>
      </c>
      <c r="BB9" s="85" t="str">
        <f>REPLACE(INDEX(GroupVertices[Group],MATCH(Edges25[[#This Row],[Vertex 1]],GroupVertices[Vertex],0)),1,1,"")</f>
        <v>4</v>
      </c>
      <c r="BC9" s="85" t="str">
        <f>REPLACE(INDEX(GroupVertices[Group],MATCH(Edges25[[#This Row],[Vertex 2]],GroupVertices[Vertex],0)),1,1,"")</f>
        <v>4</v>
      </c>
      <c r="BD9" s="51"/>
      <c r="BE9" s="52"/>
      <c r="BF9" s="51"/>
      <c r="BG9" s="52"/>
      <c r="BH9" s="51"/>
      <c r="BI9" s="52"/>
      <c r="BJ9" s="51"/>
      <c r="BK9" s="52"/>
      <c r="BL9" s="51"/>
    </row>
    <row r="10" spans="1:64" ht="15">
      <c r="A10" s="84" t="s">
        <v>216</v>
      </c>
      <c r="B10" s="84" t="s">
        <v>225</v>
      </c>
      <c r="C10" s="53"/>
      <c r="D10" s="54"/>
      <c r="E10" s="65"/>
      <c r="F10" s="55"/>
      <c r="G10" s="53"/>
      <c r="H10" s="57"/>
      <c r="I10" s="56"/>
      <c r="J10" s="56"/>
      <c r="K10" s="36" t="s">
        <v>65</v>
      </c>
      <c r="L10" s="83">
        <v>24</v>
      </c>
      <c r="M10" s="83"/>
      <c r="N10" s="63"/>
      <c r="O10" s="86" t="s">
        <v>231</v>
      </c>
      <c r="P10" s="88">
        <v>43698.70547453704</v>
      </c>
      <c r="Q10" s="86" t="s">
        <v>240</v>
      </c>
      <c r="R10" s="89" t="s">
        <v>246</v>
      </c>
      <c r="S10" s="86" t="s">
        <v>248</v>
      </c>
      <c r="T10" s="86" t="s">
        <v>251</v>
      </c>
      <c r="U10" s="86"/>
      <c r="V10" s="89" t="s">
        <v>258</v>
      </c>
      <c r="W10" s="88">
        <v>43698.70547453704</v>
      </c>
      <c r="X10" s="89" t="s">
        <v>268</v>
      </c>
      <c r="Y10" s="86"/>
      <c r="Z10" s="86"/>
      <c r="AA10" s="92" t="s">
        <v>280</v>
      </c>
      <c r="AB10" s="86"/>
      <c r="AC10" s="86" t="b">
        <v>0</v>
      </c>
      <c r="AD10" s="86">
        <v>1</v>
      </c>
      <c r="AE10" s="92" t="s">
        <v>290</v>
      </c>
      <c r="AF10" s="86" t="b">
        <v>1</v>
      </c>
      <c r="AG10" s="86" t="s">
        <v>291</v>
      </c>
      <c r="AH10" s="86"/>
      <c r="AI10" s="92" t="s">
        <v>292</v>
      </c>
      <c r="AJ10" s="86" t="b">
        <v>0</v>
      </c>
      <c r="AK10" s="86">
        <v>0</v>
      </c>
      <c r="AL10" s="92" t="s">
        <v>290</v>
      </c>
      <c r="AM10" s="86" t="s">
        <v>295</v>
      </c>
      <c r="AN10" s="86" t="b">
        <v>0</v>
      </c>
      <c r="AO10" s="92" t="s">
        <v>280</v>
      </c>
      <c r="AP10" s="86" t="s">
        <v>176</v>
      </c>
      <c r="AQ10" s="86">
        <v>0</v>
      </c>
      <c r="AR10" s="86">
        <v>0</v>
      </c>
      <c r="AS10" s="86"/>
      <c r="AT10" s="86"/>
      <c r="AU10" s="86"/>
      <c r="AV10" s="86"/>
      <c r="AW10" s="86"/>
      <c r="AX10" s="86"/>
      <c r="AY10" s="86"/>
      <c r="AZ10" s="86"/>
      <c r="BA10">
        <v>1</v>
      </c>
      <c r="BB10" s="85" t="str">
        <f>REPLACE(INDEX(GroupVertices[Group],MATCH(Edges25[[#This Row],[Vertex 1]],GroupVertices[Vertex],0)),1,1,"")</f>
        <v>3</v>
      </c>
      <c r="BC10" s="85" t="str">
        <f>REPLACE(INDEX(GroupVertices[Group],MATCH(Edges25[[#This Row],[Vertex 2]],GroupVertices[Vertex],0)),1,1,"")</f>
        <v>1</v>
      </c>
      <c r="BD10" s="51"/>
      <c r="BE10" s="52"/>
      <c r="BF10" s="51"/>
      <c r="BG10" s="52"/>
      <c r="BH10" s="51"/>
      <c r="BI10" s="52"/>
      <c r="BJ10" s="51"/>
      <c r="BK10" s="52"/>
      <c r="BL10" s="51"/>
    </row>
    <row r="11" spans="1:64" ht="15">
      <c r="A11" s="84" t="s">
        <v>217</v>
      </c>
      <c r="B11" s="84" t="s">
        <v>217</v>
      </c>
      <c r="C11" s="53"/>
      <c r="D11" s="54"/>
      <c r="E11" s="65"/>
      <c r="F11" s="55"/>
      <c r="G11" s="53"/>
      <c r="H11" s="57"/>
      <c r="I11" s="56"/>
      <c r="J11" s="56"/>
      <c r="K11" s="36" t="s">
        <v>65</v>
      </c>
      <c r="L11" s="83">
        <v>27</v>
      </c>
      <c r="M11" s="83"/>
      <c r="N11" s="63"/>
      <c r="O11" s="86" t="s">
        <v>176</v>
      </c>
      <c r="P11" s="88">
        <v>43656.76505787037</v>
      </c>
      <c r="Q11" s="86" t="s">
        <v>241</v>
      </c>
      <c r="R11" s="86"/>
      <c r="S11" s="86"/>
      <c r="T11" s="86" t="s">
        <v>225</v>
      </c>
      <c r="U11" s="89" t="s">
        <v>253</v>
      </c>
      <c r="V11" s="89" t="s">
        <v>253</v>
      </c>
      <c r="W11" s="88">
        <v>43656.76505787037</v>
      </c>
      <c r="X11" s="89" t="s">
        <v>269</v>
      </c>
      <c r="Y11" s="86"/>
      <c r="Z11" s="86"/>
      <c r="AA11" s="92" t="s">
        <v>281</v>
      </c>
      <c r="AB11" s="86"/>
      <c r="AC11" s="86" t="b">
        <v>0</v>
      </c>
      <c r="AD11" s="86">
        <v>3</v>
      </c>
      <c r="AE11" s="92" t="s">
        <v>290</v>
      </c>
      <c r="AF11" s="86" t="b">
        <v>0</v>
      </c>
      <c r="AG11" s="86" t="s">
        <v>291</v>
      </c>
      <c r="AH11" s="86"/>
      <c r="AI11" s="92" t="s">
        <v>290</v>
      </c>
      <c r="AJ11" s="86" t="b">
        <v>0</v>
      </c>
      <c r="AK11" s="86">
        <v>1</v>
      </c>
      <c r="AL11" s="92" t="s">
        <v>290</v>
      </c>
      <c r="AM11" s="86" t="s">
        <v>293</v>
      </c>
      <c r="AN11" s="86" t="b">
        <v>0</v>
      </c>
      <c r="AO11" s="92" t="s">
        <v>281</v>
      </c>
      <c r="AP11" s="86" t="s">
        <v>297</v>
      </c>
      <c r="AQ11" s="86">
        <v>0</v>
      </c>
      <c r="AR11" s="86">
        <v>0</v>
      </c>
      <c r="AS11" s="86"/>
      <c r="AT11" s="86"/>
      <c r="AU11" s="86"/>
      <c r="AV11" s="86"/>
      <c r="AW11" s="86"/>
      <c r="AX11" s="86"/>
      <c r="AY11" s="86"/>
      <c r="AZ11" s="86"/>
      <c r="BA11">
        <v>1</v>
      </c>
      <c r="BB11" s="85" t="str">
        <f>REPLACE(INDEX(GroupVertices[Group],MATCH(Edges25[[#This Row],[Vertex 1]],GroupVertices[Vertex],0)),1,1,"")</f>
        <v>5</v>
      </c>
      <c r="BC11" s="85" t="str">
        <f>REPLACE(INDEX(GroupVertices[Group],MATCH(Edges25[[#This Row],[Vertex 2]],GroupVertices[Vertex],0)),1,1,"")</f>
        <v>5</v>
      </c>
      <c r="BD11" s="51">
        <v>0</v>
      </c>
      <c r="BE11" s="52">
        <v>0</v>
      </c>
      <c r="BF11" s="51">
        <v>0</v>
      </c>
      <c r="BG11" s="52">
        <v>0</v>
      </c>
      <c r="BH11" s="51">
        <v>0</v>
      </c>
      <c r="BI11" s="52">
        <v>0</v>
      </c>
      <c r="BJ11" s="51">
        <v>6</v>
      </c>
      <c r="BK11" s="52">
        <v>100</v>
      </c>
      <c r="BL11" s="51">
        <v>6</v>
      </c>
    </row>
    <row r="12" spans="1:64" ht="15">
      <c r="A12" s="84" t="s">
        <v>218</v>
      </c>
      <c r="B12" s="84" t="s">
        <v>217</v>
      </c>
      <c r="C12" s="53"/>
      <c r="D12" s="54"/>
      <c r="E12" s="65"/>
      <c r="F12" s="55"/>
      <c r="G12" s="53"/>
      <c r="H12" s="57"/>
      <c r="I12" s="56"/>
      <c r="J12" s="56"/>
      <c r="K12" s="36" t="s">
        <v>65</v>
      </c>
      <c r="L12" s="83">
        <v>28</v>
      </c>
      <c r="M12" s="83"/>
      <c r="N12" s="63"/>
      <c r="O12" s="86" t="s">
        <v>231</v>
      </c>
      <c r="P12" s="88">
        <v>43700.13418981482</v>
      </c>
      <c r="Q12" s="86" t="s">
        <v>242</v>
      </c>
      <c r="R12" s="86"/>
      <c r="S12" s="86"/>
      <c r="T12" s="86" t="s">
        <v>225</v>
      </c>
      <c r="U12" s="89" t="s">
        <v>253</v>
      </c>
      <c r="V12" s="89" t="s">
        <v>253</v>
      </c>
      <c r="W12" s="88">
        <v>43700.13418981482</v>
      </c>
      <c r="X12" s="89" t="s">
        <v>270</v>
      </c>
      <c r="Y12" s="86"/>
      <c r="Z12" s="86"/>
      <c r="AA12" s="92" t="s">
        <v>282</v>
      </c>
      <c r="AB12" s="86"/>
      <c r="AC12" s="86" t="b">
        <v>0</v>
      </c>
      <c r="AD12" s="86">
        <v>0</v>
      </c>
      <c r="AE12" s="92" t="s">
        <v>290</v>
      </c>
      <c r="AF12" s="86" t="b">
        <v>0</v>
      </c>
      <c r="AG12" s="86" t="s">
        <v>291</v>
      </c>
      <c r="AH12" s="86"/>
      <c r="AI12" s="92" t="s">
        <v>290</v>
      </c>
      <c r="AJ12" s="86" t="b">
        <v>0</v>
      </c>
      <c r="AK12" s="86">
        <v>1</v>
      </c>
      <c r="AL12" s="92" t="s">
        <v>281</v>
      </c>
      <c r="AM12" s="86" t="s">
        <v>296</v>
      </c>
      <c r="AN12" s="86" t="b">
        <v>0</v>
      </c>
      <c r="AO12" s="92" t="s">
        <v>281</v>
      </c>
      <c r="AP12" s="86" t="s">
        <v>176</v>
      </c>
      <c r="AQ12" s="86">
        <v>0</v>
      </c>
      <c r="AR12" s="86">
        <v>0</v>
      </c>
      <c r="AS12" s="86"/>
      <c r="AT12" s="86"/>
      <c r="AU12" s="86"/>
      <c r="AV12" s="86"/>
      <c r="AW12" s="86"/>
      <c r="AX12" s="86"/>
      <c r="AY12" s="86"/>
      <c r="AZ12" s="86"/>
      <c r="BA12">
        <v>1</v>
      </c>
      <c r="BB12" s="85" t="str">
        <f>REPLACE(INDEX(GroupVertices[Group],MATCH(Edges25[[#This Row],[Vertex 1]],GroupVertices[Vertex],0)),1,1,"")</f>
        <v>5</v>
      </c>
      <c r="BC12" s="85" t="str">
        <f>REPLACE(INDEX(GroupVertices[Group],MATCH(Edges25[[#This Row],[Vertex 2]],GroupVertices[Vertex],0)),1,1,"")</f>
        <v>5</v>
      </c>
      <c r="BD12" s="51">
        <v>0</v>
      </c>
      <c r="BE12" s="52">
        <v>0</v>
      </c>
      <c r="BF12" s="51">
        <v>0</v>
      </c>
      <c r="BG12" s="52">
        <v>0</v>
      </c>
      <c r="BH12" s="51">
        <v>0</v>
      </c>
      <c r="BI12" s="52">
        <v>0</v>
      </c>
      <c r="BJ12" s="51">
        <v>8</v>
      </c>
      <c r="BK12" s="52">
        <v>100</v>
      </c>
      <c r="BL12" s="51">
        <v>8</v>
      </c>
    </row>
    <row r="13" spans="1:64" ht="15">
      <c r="A13" s="84" t="s">
        <v>219</v>
      </c>
      <c r="B13" s="84" t="s">
        <v>219</v>
      </c>
      <c r="C13" s="53"/>
      <c r="D13" s="54"/>
      <c r="E13" s="65"/>
      <c r="F13" s="55"/>
      <c r="G13" s="53"/>
      <c r="H13" s="57"/>
      <c r="I13" s="56"/>
      <c r="J13" s="56"/>
      <c r="K13" s="36" t="s">
        <v>65</v>
      </c>
      <c r="L13" s="83">
        <v>29</v>
      </c>
      <c r="M13" s="83"/>
      <c r="N13" s="63"/>
      <c r="O13" s="86" t="s">
        <v>176</v>
      </c>
      <c r="P13" s="88">
        <v>43700.79696759259</v>
      </c>
      <c r="Q13" s="86" t="s">
        <v>243</v>
      </c>
      <c r="R13" s="86"/>
      <c r="S13" s="86"/>
      <c r="T13" s="86" t="s">
        <v>252</v>
      </c>
      <c r="U13" s="86"/>
      <c r="V13" s="89" t="s">
        <v>259</v>
      </c>
      <c r="W13" s="88">
        <v>43700.79696759259</v>
      </c>
      <c r="X13" s="89" t="s">
        <v>271</v>
      </c>
      <c r="Y13" s="86"/>
      <c r="Z13" s="86"/>
      <c r="AA13" s="92" t="s">
        <v>283</v>
      </c>
      <c r="AB13" s="86"/>
      <c r="AC13" s="86" t="b">
        <v>0</v>
      </c>
      <c r="AD13" s="86">
        <v>2</v>
      </c>
      <c r="AE13" s="92" t="s">
        <v>290</v>
      </c>
      <c r="AF13" s="86" t="b">
        <v>0</v>
      </c>
      <c r="AG13" s="86" t="s">
        <v>291</v>
      </c>
      <c r="AH13" s="86"/>
      <c r="AI13" s="92" t="s">
        <v>290</v>
      </c>
      <c r="AJ13" s="86" t="b">
        <v>0</v>
      </c>
      <c r="AK13" s="86">
        <v>0</v>
      </c>
      <c r="AL13" s="92" t="s">
        <v>290</v>
      </c>
      <c r="AM13" s="86" t="s">
        <v>295</v>
      </c>
      <c r="AN13" s="86" t="b">
        <v>0</v>
      </c>
      <c r="AO13" s="92" t="s">
        <v>283</v>
      </c>
      <c r="AP13" s="86" t="s">
        <v>176</v>
      </c>
      <c r="AQ13" s="86">
        <v>0</v>
      </c>
      <c r="AR13" s="86">
        <v>0</v>
      </c>
      <c r="AS13" s="86"/>
      <c r="AT13" s="86"/>
      <c r="AU13" s="86"/>
      <c r="AV13" s="86"/>
      <c r="AW13" s="86"/>
      <c r="AX13" s="86"/>
      <c r="AY13" s="86"/>
      <c r="AZ13" s="86"/>
      <c r="BA13">
        <v>1</v>
      </c>
      <c r="BB13" s="85" t="str">
        <f>REPLACE(INDEX(GroupVertices[Group],MATCH(Edges25[[#This Row],[Vertex 1]],GroupVertices[Vertex],0)),1,1,"")</f>
        <v>6</v>
      </c>
      <c r="BC13" s="85" t="str">
        <f>REPLACE(INDEX(GroupVertices[Group],MATCH(Edges25[[#This Row],[Vertex 2]],GroupVertices[Vertex],0)),1,1,"")</f>
        <v>6</v>
      </c>
      <c r="BD13" s="51">
        <v>0</v>
      </c>
      <c r="BE13" s="52">
        <v>0</v>
      </c>
      <c r="BF13" s="51">
        <v>0</v>
      </c>
      <c r="BG13" s="52">
        <v>0</v>
      </c>
      <c r="BH13" s="51">
        <v>0</v>
      </c>
      <c r="BI13" s="52">
        <v>0</v>
      </c>
      <c r="BJ13" s="51">
        <v>25</v>
      </c>
      <c r="BK13" s="52">
        <v>100</v>
      </c>
      <c r="BL13" s="51">
        <v>25</v>
      </c>
    </row>
    <row r="14" spans="1:64" ht="15">
      <c r="A14" s="84" t="s">
        <v>220</v>
      </c>
      <c r="B14" s="84" t="s">
        <v>229</v>
      </c>
      <c r="C14" s="53"/>
      <c r="D14" s="54"/>
      <c r="E14" s="65"/>
      <c r="F14" s="55"/>
      <c r="G14" s="53"/>
      <c r="H14" s="57"/>
      <c r="I14" s="56"/>
      <c r="J14" s="56"/>
      <c r="K14" s="36" t="s">
        <v>65</v>
      </c>
      <c r="L14" s="83">
        <v>30</v>
      </c>
      <c r="M14" s="83"/>
      <c r="N14" s="63"/>
      <c r="O14" s="86" t="s">
        <v>231</v>
      </c>
      <c r="P14" s="88">
        <v>43700.864074074074</v>
      </c>
      <c r="Q14" s="86" t="s">
        <v>244</v>
      </c>
      <c r="R14" s="86"/>
      <c r="S14" s="86"/>
      <c r="T14" s="86" t="s">
        <v>252</v>
      </c>
      <c r="U14" s="86"/>
      <c r="V14" s="89" t="s">
        <v>260</v>
      </c>
      <c r="W14" s="88">
        <v>43700.864074074074</v>
      </c>
      <c r="X14" s="89" t="s">
        <v>272</v>
      </c>
      <c r="Y14" s="86"/>
      <c r="Z14" s="86"/>
      <c r="AA14" s="92" t="s">
        <v>284</v>
      </c>
      <c r="AB14" s="86"/>
      <c r="AC14" s="86" t="b">
        <v>0</v>
      </c>
      <c r="AD14" s="86">
        <v>2</v>
      </c>
      <c r="AE14" s="92" t="s">
        <v>290</v>
      </c>
      <c r="AF14" s="86" t="b">
        <v>0</v>
      </c>
      <c r="AG14" s="86" t="s">
        <v>291</v>
      </c>
      <c r="AH14" s="86"/>
      <c r="AI14" s="92" t="s">
        <v>290</v>
      </c>
      <c r="AJ14" s="86" t="b">
        <v>0</v>
      </c>
      <c r="AK14" s="86">
        <v>0</v>
      </c>
      <c r="AL14" s="92" t="s">
        <v>290</v>
      </c>
      <c r="AM14" s="86" t="s">
        <v>295</v>
      </c>
      <c r="AN14" s="86" t="b">
        <v>0</v>
      </c>
      <c r="AO14" s="92" t="s">
        <v>284</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c r="BE14" s="52"/>
      <c r="BF14" s="51"/>
      <c r="BG14" s="52"/>
      <c r="BH14" s="51"/>
      <c r="BI14" s="52"/>
      <c r="BJ14" s="51"/>
      <c r="BK14" s="52"/>
      <c r="BL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8" r:id="rId1" display="https://www.self.com/story/black-maternal-mortality-ed-letter"/>
    <hyperlink ref="R10" r:id="rId2" display="https://twitter.com/HealthNet/status/1154896733442363392"/>
    <hyperlink ref="U11" r:id="rId3" display="https://pbs.twimg.com/media/D_IkY2HWwAA-KFG.jpg"/>
    <hyperlink ref="U12" r:id="rId4" display="https://pbs.twimg.com/media/D_IkY2HWwAA-KFG.jpg"/>
    <hyperlink ref="V3" r:id="rId5" display="http://pbs.twimg.com/profile_images/1164944730280431617/_6ycq3Cd_normal.jpg"/>
    <hyperlink ref="V4" r:id="rId6" display="http://pbs.twimg.com/profile_images/1164944730280431617/_6ycq3Cd_normal.jpg"/>
    <hyperlink ref="V5" r:id="rId7" display="http://pbs.twimg.com/profile_images/1164944730280431617/_6ycq3Cd_normal.jpg"/>
    <hyperlink ref="V6" r:id="rId8" display="http://pbs.twimg.com/profile_images/1101359827866058752/t2wE5lfn_normal.jpg"/>
    <hyperlink ref="V7" r:id="rId9" display="http://pbs.twimg.com/profile_images/1101359827866058752/t2wE5lfn_normal.jpg"/>
    <hyperlink ref="V8" r:id="rId10" display="http://pbs.twimg.com/profile_images/918368845064056832/05c35UmX_normal.jpg"/>
    <hyperlink ref="V9" r:id="rId11" display="http://pbs.twimg.com/profile_images/378800000303031384/7f35d7cb6deb1a8af1779d4e43e41345_normal.png"/>
    <hyperlink ref="V10" r:id="rId12" display="http://pbs.twimg.com/profile_images/378800000661949505/acf9c3e18b7634360c9c8820e4f7376a_normal.jpeg"/>
    <hyperlink ref="V11" r:id="rId13" display="https://pbs.twimg.com/media/D_IkY2HWwAA-KFG.jpg"/>
    <hyperlink ref="V12" r:id="rId14" display="https://pbs.twimg.com/media/D_IkY2HWwAA-KFG.jpg"/>
    <hyperlink ref="V13" r:id="rId15" display="http://pbs.twimg.com/profile_images/1033920388353417217/RR3ao0v0_normal.jpg"/>
    <hyperlink ref="V14" r:id="rId16" display="http://pbs.twimg.com/profile_images/1108424332357730304/HZVSVkAN_normal.jpg"/>
    <hyperlink ref="X3" r:id="rId17" display="https://twitter.com/#!/mclemoremr/status/1160775468640899072"/>
    <hyperlink ref="X4" r:id="rId18" display="https://twitter.com/#!/mclemoremr/status/1161722167765143552"/>
    <hyperlink ref="X5" r:id="rId19" display="https://twitter.com/#!/mclemoremr/status/1161723414652043264"/>
    <hyperlink ref="X6" r:id="rId20" display="https://twitter.com/#!/drjessigold/status/1161723141737066497"/>
    <hyperlink ref="X7" r:id="rId21" display="https://twitter.com/#!/drjessigold/status/1161724607029743627"/>
    <hyperlink ref="X8" r:id="rId22" display="https://twitter.com/#!/kpobgyndoc/status/1156775311050080256"/>
    <hyperlink ref="X9" r:id="rId23" display="https://twitter.com/#!/maternova/status/1162898828296695813"/>
    <hyperlink ref="X10" r:id="rId24" display="https://twitter.com/#!/beccah_health/status/1164219585035300864"/>
    <hyperlink ref="X11" r:id="rId25" display="https://twitter.com/#!/jessicaroach01/status/1149020883341778944"/>
    <hyperlink ref="X12" r:id="rId26" display="https://twitter.com/#!/ashmolovely/status/1164737334572670976"/>
    <hyperlink ref="X13" r:id="rId27" display="https://twitter.com/#!/that_danielle/status/1164977513694662657"/>
    <hyperlink ref="X14" r:id="rId28" display="https://twitter.com/#!/katbache/status/1165001832361365504"/>
  </hyperlinks>
  <printOptions/>
  <pageMargins left="0.7" right="0.7" top="0.75" bottom="0.75" header="0.3" footer="0.3"/>
  <pageSetup horizontalDpi="600" verticalDpi="600" orientation="portrait" r:id="rId32"/>
  <legacyDrawing r:id="rId30"/>
  <tableParts>
    <tablePart r:id="rId3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748</v>
      </c>
      <c r="B1" s="13" t="s">
        <v>34</v>
      </c>
    </row>
    <row r="2" spans="1:2" ht="15">
      <c r="A2" s="124" t="s">
        <v>225</v>
      </c>
      <c r="B2" s="85">
        <v>90</v>
      </c>
    </row>
    <row r="3" spans="1:2" ht="15">
      <c r="A3" s="124" t="s">
        <v>212</v>
      </c>
      <c r="B3" s="85">
        <v>67</v>
      </c>
    </row>
    <row r="4" spans="1:2" ht="15">
      <c r="A4" s="124" t="s">
        <v>216</v>
      </c>
      <c r="B4" s="85">
        <v>42</v>
      </c>
    </row>
    <row r="5" spans="1:2" ht="15">
      <c r="A5" s="124" t="s">
        <v>214</v>
      </c>
      <c r="B5" s="85">
        <v>40</v>
      </c>
    </row>
    <row r="6" spans="1:2" ht="15">
      <c r="A6" s="124" t="s">
        <v>213</v>
      </c>
      <c r="B6" s="85">
        <v>7</v>
      </c>
    </row>
    <row r="7" spans="1:2" ht="15">
      <c r="A7" s="124" t="s">
        <v>220</v>
      </c>
      <c r="B7" s="85">
        <v>2</v>
      </c>
    </row>
    <row r="8" spans="1:2" ht="15">
      <c r="A8" s="124" t="s">
        <v>217</v>
      </c>
      <c r="B8" s="85">
        <v>0</v>
      </c>
    </row>
    <row r="9" spans="1:2" ht="15">
      <c r="A9" s="124" t="s">
        <v>230</v>
      </c>
      <c r="B9" s="85">
        <v>0</v>
      </c>
    </row>
    <row r="10" spans="1:2" ht="15">
      <c r="A10" s="124" t="s">
        <v>228</v>
      </c>
      <c r="B10" s="85">
        <v>0</v>
      </c>
    </row>
    <row r="11" spans="1:2" ht="15">
      <c r="A11" s="124" t="s">
        <v>219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750</v>
      </c>
      <c r="B25" t="s">
        <v>749</v>
      </c>
    </row>
    <row r="26" spans="1:2" ht="15">
      <c r="A26" s="136">
        <v>43656.76505787037</v>
      </c>
      <c r="B26" s="3">
        <v>1</v>
      </c>
    </row>
    <row r="27" spans="1:2" ht="15">
      <c r="A27" s="136">
        <v>43678.163194444445</v>
      </c>
      <c r="B27" s="3">
        <v>1</v>
      </c>
    </row>
    <row r="28" spans="1:2" ht="15">
      <c r="A28" s="136">
        <v>43689.201527777775</v>
      </c>
      <c r="B28" s="3">
        <v>1</v>
      </c>
    </row>
    <row r="29" spans="1:2" ht="15">
      <c r="A29" s="136">
        <v>43691.81392361111</v>
      </c>
      <c r="B29" s="3">
        <v>1</v>
      </c>
    </row>
    <row r="30" spans="1:2" ht="15">
      <c r="A30" s="136">
        <v>43691.816608796296</v>
      </c>
      <c r="B30" s="3">
        <v>1</v>
      </c>
    </row>
    <row r="31" spans="1:2" ht="15">
      <c r="A31" s="136">
        <v>43691.81736111111</v>
      </c>
      <c r="B31" s="3">
        <v>1</v>
      </c>
    </row>
    <row r="32" spans="1:2" ht="15">
      <c r="A32" s="136">
        <v>43691.82064814815</v>
      </c>
      <c r="B32" s="3">
        <v>1</v>
      </c>
    </row>
    <row r="33" spans="1:2" ht="15">
      <c r="A33" s="136">
        <v>43695.06087962963</v>
      </c>
      <c r="B33" s="3">
        <v>1</v>
      </c>
    </row>
    <row r="34" spans="1:2" ht="15">
      <c r="A34" s="136">
        <v>43698.70547453704</v>
      </c>
      <c r="B34" s="3">
        <v>1</v>
      </c>
    </row>
    <row r="35" spans="1:2" ht="15">
      <c r="A35" s="136">
        <v>43700.13418981482</v>
      </c>
      <c r="B35" s="3">
        <v>1</v>
      </c>
    </row>
    <row r="36" spans="1:2" ht="15">
      <c r="A36" s="136">
        <v>43700.79696759259</v>
      </c>
      <c r="B36" s="3">
        <v>1</v>
      </c>
    </row>
    <row r="37" spans="1:2" ht="15">
      <c r="A37" s="136">
        <v>43700.864074074074</v>
      </c>
      <c r="B37" s="3">
        <v>1</v>
      </c>
    </row>
    <row r="38" spans="1:2" ht="15">
      <c r="A38" s="136" t="s">
        <v>751</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298</v>
      </c>
      <c r="AE2" s="13" t="s">
        <v>299</v>
      </c>
      <c r="AF2" s="13" t="s">
        <v>300</v>
      </c>
      <c r="AG2" s="13" t="s">
        <v>301</v>
      </c>
      <c r="AH2" s="13" t="s">
        <v>302</v>
      </c>
      <c r="AI2" s="13" t="s">
        <v>303</v>
      </c>
      <c r="AJ2" s="13" t="s">
        <v>304</v>
      </c>
      <c r="AK2" s="13" t="s">
        <v>305</v>
      </c>
      <c r="AL2" s="13" t="s">
        <v>306</v>
      </c>
      <c r="AM2" s="13" t="s">
        <v>307</v>
      </c>
      <c r="AN2" s="13" t="s">
        <v>308</v>
      </c>
      <c r="AO2" s="13" t="s">
        <v>309</v>
      </c>
      <c r="AP2" s="13" t="s">
        <v>310</v>
      </c>
      <c r="AQ2" s="13" t="s">
        <v>311</v>
      </c>
      <c r="AR2" s="13" t="s">
        <v>312</v>
      </c>
      <c r="AS2" s="13" t="s">
        <v>192</v>
      </c>
      <c r="AT2" s="13" t="s">
        <v>313</v>
      </c>
      <c r="AU2" s="13" t="s">
        <v>314</v>
      </c>
      <c r="AV2" s="13" t="s">
        <v>315</v>
      </c>
      <c r="AW2" s="13" t="s">
        <v>316</v>
      </c>
      <c r="AX2" s="13" t="s">
        <v>317</v>
      </c>
      <c r="AY2" s="13" t="s">
        <v>318</v>
      </c>
      <c r="AZ2" s="13" t="s">
        <v>513</v>
      </c>
      <c r="BA2" s="127" t="s">
        <v>659</v>
      </c>
      <c r="BB2" s="127" t="s">
        <v>660</v>
      </c>
      <c r="BC2" s="127" t="s">
        <v>661</v>
      </c>
      <c r="BD2" s="127" t="s">
        <v>662</v>
      </c>
      <c r="BE2" s="127" t="s">
        <v>663</v>
      </c>
      <c r="BF2" s="127" t="s">
        <v>664</v>
      </c>
      <c r="BG2" s="127" t="s">
        <v>665</v>
      </c>
      <c r="BH2" s="127" t="s">
        <v>672</v>
      </c>
      <c r="BI2" s="127" t="s">
        <v>675</v>
      </c>
      <c r="BJ2" s="127" t="s">
        <v>683</v>
      </c>
      <c r="BK2" s="127" t="s">
        <v>717</v>
      </c>
      <c r="BL2" s="127" t="s">
        <v>718</v>
      </c>
      <c r="BM2" s="127" t="s">
        <v>719</v>
      </c>
      <c r="BN2" s="127" t="s">
        <v>720</v>
      </c>
      <c r="BO2" s="127" t="s">
        <v>721</v>
      </c>
      <c r="BP2" s="127" t="s">
        <v>722</v>
      </c>
      <c r="BQ2" s="127" t="s">
        <v>723</v>
      </c>
      <c r="BR2" s="127" t="s">
        <v>724</v>
      </c>
      <c r="BS2" s="127" t="s">
        <v>726</v>
      </c>
      <c r="BT2" s="3"/>
      <c r="BU2" s="3"/>
    </row>
    <row r="3" spans="1:73" ht="15" customHeight="1">
      <c r="A3" s="50" t="s">
        <v>212</v>
      </c>
      <c r="B3" s="53"/>
      <c r="C3" s="53" t="s">
        <v>64</v>
      </c>
      <c r="D3" s="54">
        <v>816.4365343242715</v>
      </c>
      <c r="E3" s="55"/>
      <c r="F3" s="112" t="s">
        <v>254</v>
      </c>
      <c r="G3" s="53"/>
      <c r="H3" s="57" t="s">
        <v>212</v>
      </c>
      <c r="I3" s="56"/>
      <c r="J3" s="56"/>
      <c r="K3" s="114" t="s">
        <v>443</v>
      </c>
      <c r="L3" s="59">
        <v>7443.955555555555</v>
      </c>
      <c r="M3" s="60">
        <v>2012.1165771484375</v>
      </c>
      <c r="N3" s="60">
        <v>4494.19287109375</v>
      </c>
      <c r="O3" s="58"/>
      <c r="P3" s="61"/>
      <c r="Q3" s="61"/>
      <c r="R3" s="51"/>
      <c r="S3" s="51">
        <v>1</v>
      </c>
      <c r="T3" s="51">
        <v>6</v>
      </c>
      <c r="U3" s="52">
        <v>67</v>
      </c>
      <c r="V3" s="52">
        <v>0.045455</v>
      </c>
      <c r="W3" s="52">
        <v>0.18678</v>
      </c>
      <c r="X3" s="52">
        <v>2.437926</v>
      </c>
      <c r="Y3" s="52">
        <v>0.06666666666666667</v>
      </c>
      <c r="Z3" s="52">
        <v>0.16666666666666666</v>
      </c>
      <c r="AA3" s="62">
        <v>3</v>
      </c>
      <c r="AB3" s="62"/>
      <c r="AC3" s="63"/>
      <c r="AD3" s="85" t="s">
        <v>319</v>
      </c>
      <c r="AE3" s="85">
        <v>2944</v>
      </c>
      <c r="AF3" s="85">
        <v>8006</v>
      </c>
      <c r="AG3" s="85">
        <v>33208</v>
      </c>
      <c r="AH3" s="85">
        <v>62773</v>
      </c>
      <c r="AI3" s="85"/>
      <c r="AJ3" s="85" t="s">
        <v>338</v>
      </c>
      <c r="AK3" s="85" t="s">
        <v>357</v>
      </c>
      <c r="AL3" s="90" t="s">
        <v>371</v>
      </c>
      <c r="AM3" s="85"/>
      <c r="AN3" s="87">
        <v>39925.150509259256</v>
      </c>
      <c r="AO3" s="90" t="s">
        <v>387</v>
      </c>
      <c r="AP3" s="85" t="b">
        <v>0</v>
      </c>
      <c r="AQ3" s="85" t="b">
        <v>0</v>
      </c>
      <c r="AR3" s="85" t="b">
        <v>1</v>
      </c>
      <c r="AS3" s="85"/>
      <c r="AT3" s="85">
        <v>178</v>
      </c>
      <c r="AU3" s="90" t="s">
        <v>405</v>
      </c>
      <c r="AV3" s="85" t="b">
        <v>0</v>
      </c>
      <c r="AW3" s="85" t="s">
        <v>423</v>
      </c>
      <c r="AX3" s="90" t="s">
        <v>424</v>
      </c>
      <c r="AY3" s="85" t="s">
        <v>66</v>
      </c>
      <c r="AZ3" s="85" t="str">
        <f>REPLACE(INDEX(GroupVertices[Group],MATCH(Vertices[[#This Row],[Vertex]],GroupVertices[Vertex],0)),1,1,"")</f>
        <v>1</v>
      </c>
      <c r="BA3" s="51"/>
      <c r="BB3" s="51"/>
      <c r="BC3" s="51"/>
      <c r="BD3" s="51"/>
      <c r="BE3" s="51"/>
      <c r="BF3" s="51"/>
      <c r="BG3" s="128" t="s">
        <v>666</v>
      </c>
      <c r="BH3" s="128" t="s">
        <v>673</v>
      </c>
      <c r="BI3" s="128" t="s">
        <v>676</v>
      </c>
      <c r="BJ3" s="128" t="s">
        <v>684</v>
      </c>
      <c r="BK3" s="128">
        <v>1</v>
      </c>
      <c r="BL3" s="131">
        <v>1.2658227848101267</v>
      </c>
      <c r="BM3" s="128">
        <v>3</v>
      </c>
      <c r="BN3" s="131">
        <v>3.7974683544303796</v>
      </c>
      <c r="BO3" s="128">
        <v>0</v>
      </c>
      <c r="BP3" s="131">
        <v>0</v>
      </c>
      <c r="BQ3" s="128">
        <v>75</v>
      </c>
      <c r="BR3" s="131">
        <v>94.9367088607595</v>
      </c>
      <c r="BS3" s="128">
        <v>79</v>
      </c>
      <c r="BT3" s="3"/>
      <c r="BU3" s="3"/>
    </row>
    <row r="4" spans="1:76" ht="15">
      <c r="A4" s="14" t="s">
        <v>221</v>
      </c>
      <c r="B4" s="15"/>
      <c r="C4" s="15" t="s">
        <v>64</v>
      </c>
      <c r="D4" s="93">
        <v>473.1564639155095</v>
      </c>
      <c r="E4" s="81"/>
      <c r="F4" s="112" t="s">
        <v>411</v>
      </c>
      <c r="G4" s="15"/>
      <c r="H4" s="16" t="s">
        <v>221</v>
      </c>
      <c r="I4" s="66"/>
      <c r="J4" s="66"/>
      <c r="K4" s="114" t="s">
        <v>444</v>
      </c>
      <c r="L4" s="94">
        <v>1</v>
      </c>
      <c r="M4" s="95">
        <v>3612.374267578125</v>
      </c>
      <c r="N4" s="95">
        <v>2420.3251953125</v>
      </c>
      <c r="O4" s="77"/>
      <c r="P4" s="96"/>
      <c r="Q4" s="96"/>
      <c r="R4" s="97"/>
      <c r="S4" s="51">
        <v>1</v>
      </c>
      <c r="T4" s="51">
        <v>0</v>
      </c>
      <c r="U4" s="52">
        <v>0</v>
      </c>
      <c r="V4" s="52">
        <v>0.030303</v>
      </c>
      <c r="W4" s="52">
        <v>0.060329</v>
      </c>
      <c r="X4" s="52">
        <v>0.495371</v>
      </c>
      <c r="Y4" s="52">
        <v>0</v>
      </c>
      <c r="Z4" s="52">
        <v>0</v>
      </c>
      <c r="AA4" s="82">
        <v>4</v>
      </c>
      <c r="AB4" s="82"/>
      <c r="AC4" s="98"/>
      <c r="AD4" s="85" t="s">
        <v>320</v>
      </c>
      <c r="AE4" s="85">
        <v>2783</v>
      </c>
      <c r="AF4" s="85">
        <v>3817</v>
      </c>
      <c r="AG4" s="85">
        <v>4937</v>
      </c>
      <c r="AH4" s="85">
        <v>22893</v>
      </c>
      <c r="AI4" s="85"/>
      <c r="AJ4" s="85" t="s">
        <v>339</v>
      </c>
      <c r="AK4" s="85" t="s">
        <v>358</v>
      </c>
      <c r="AL4" s="90" t="s">
        <v>372</v>
      </c>
      <c r="AM4" s="85"/>
      <c r="AN4" s="87">
        <v>40993.84226851852</v>
      </c>
      <c r="AO4" s="90" t="s">
        <v>388</v>
      </c>
      <c r="AP4" s="85" t="b">
        <v>1</v>
      </c>
      <c r="AQ4" s="85" t="b">
        <v>0</v>
      </c>
      <c r="AR4" s="85" t="b">
        <v>1</v>
      </c>
      <c r="AS4" s="85"/>
      <c r="AT4" s="85">
        <v>59</v>
      </c>
      <c r="AU4" s="90" t="s">
        <v>406</v>
      </c>
      <c r="AV4" s="85" t="b">
        <v>0</v>
      </c>
      <c r="AW4" s="85" t="s">
        <v>423</v>
      </c>
      <c r="AX4" s="90" t="s">
        <v>425</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222</v>
      </c>
      <c r="B5" s="15"/>
      <c r="C5" s="15" t="s">
        <v>64</v>
      </c>
      <c r="D5" s="93">
        <v>988.4453354195189</v>
      </c>
      <c r="E5" s="81"/>
      <c r="F5" s="112" t="s">
        <v>412</v>
      </c>
      <c r="G5" s="15"/>
      <c r="H5" s="16" t="s">
        <v>222</v>
      </c>
      <c r="I5" s="66"/>
      <c r="J5" s="66"/>
      <c r="K5" s="114" t="s">
        <v>445</v>
      </c>
      <c r="L5" s="94">
        <v>1</v>
      </c>
      <c r="M5" s="95">
        <v>2161.32421875</v>
      </c>
      <c r="N5" s="95">
        <v>9185.3759765625</v>
      </c>
      <c r="O5" s="77"/>
      <c r="P5" s="96"/>
      <c r="Q5" s="96"/>
      <c r="R5" s="97"/>
      <c r="S5" s="51">
        <v>1</v>
      </c>
      <c r="T5" s="51">
        <v>0</v>
      </c>
      <c r="U5" s="52">
        <v>0</v>
      </c>
      <c r="V5" s="52">
        <v>0.030303</v>
      </c>
      <c r="W5" s="52">
        <v>0.060329</v>
      </c>
      <c r="X5" s="52">
        <v>0.495371</v>
      </c>
      <c r="Y5" s="52">
        <v>0</v>
      </c>
      <c r="Z5" s="52">
        <v>0</v>
      </c>
      <c r="AA5" s="82">
        <v>5</v>
      </c>
      <c r="AB5" s="82"/>
      <c r="AC5" s="98"/>
      <c r="AD5" s="85" t="s">
        <v>321</v>
      </c>
      <c r="AE5" s="85">
        <v>260</v>
      </c>
      <c r="AF5" s="85">
        <v>10105</v>
      </c>
      <c r="AG5" s="85">
        <v>3145</v>
      </c>
      <c r="AH5" s="85">
        <v>2488</v>
      </c>
      <c r="AI5" s="85"/>
      <c r="AJ5" s="85" t="s">
        <v>340</v>
      </c>
      <c r="AK5" s="85"/>
      <c r="AL5" s="90" t="s">
        <v>373</v>
      </c>
      <c r="AM5" s="85"/>
      <c r="AN5" s="87">
        <v>42643.93150462963</v>
      </c>
      <c r="AO5" s="90" t="s">
        <v>389</v>
      </c>
      <c r="AP5" s="85" t="b">
        <v>0</v>
      </c>
      <c r="AQ5" s="85" t="b">
        <v>0</v>
      </c>
      <c r="AR5" s="85" t="b">
        <v>1</v>
      </c>
      <c r="AS5" s="85"/>
      <c r="AT5" s="85">
        <v>93</v>
      </c>
      <c r="AU5" s="90" t="s">
        <v>406</v>
      </c>
      <c r="AV5" s="85" t="b">
        <v>0</v>
      </c>
      <c r="AW5" s="85" t="s">
        <v>423</v>
      </c>
      <c r="AX5" s="90" t="s">
        <v>426</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223</v>
      </c>
      <c r="B6" s="15"/>
      <c r="C6" s="15" t="s">
        <v>64</v>
      </c>
      <c r="D6" s="93">
        <v>758.827107373362</v>
      </c>
      <c r="E6" s="81"/>
      <c r="F6" s="112" t="s">
        <v>413</v>
      </c>
      <c r="G6" s="15"/>
      <c r="H6" s="16" t="s">
        <v>223</v>
      </c>
      <c r="I6" s="66"/>
      <c r="J6" s="66"/>
      <c r="K6" s="114" t="s">
        <v>446</v>
      </c>
      <c r="L6" s="94">
        <v>1</v>
      </c>
      <c r="M6" s="95">
        <v>1630.76220703125</v>
      </c>
      <c r="N6" s="95">
        <v>732.456298828125</v>
      </c>
      <c r="O6" s="77"/>
      <c r="P6" s="96"/>
      <c r="Q6" s="96"/>
      <c r="R6" s="97"/>
      <c r="S6" s="51">
        <v>1</v>
      </c>
      <c r="T6" s="51">
        <v>0</v>
      </c>
      <c r="U6" s="52">
        <v>0</v>
      </c>
      <c r="V6" s="52">
        <v>0.030303</v>
      </c>
      <c r="W6" s="52">
        <v>0.060329</v>
      </c>
      <c r="X6" s="52">
        <v>0.495371</v>
      </c>
      <c r="Y6" s="52">
        <v>0</v>
      </c>
      <c r="Z6" s="52">
        <v>0</v>
      </c>
      <c r="AA6" s="82">
        <v>6</v>
      </c>
      <c r="AB6" s="82"/>
      <c r="AC6" s="98"/>
      <c r="AD6" s="85" t="s">
        <v>322</v>
      </c>
      <c r="AE6" s="85">
        <v>1486</v>
      </c>
      <c r="AF6" s="85">
        <v>7303</v>
      </c>
      <c r="AG6" s="85">
        <v>4802</v>
      </c>
      <c r="AH6" s="85">
        <v>3141</v>
      </c>
      <c r="AI6" s="85"/>
      <c r="AJ6" s="85" t="s">
        <v>341</v>
      </c>
      <c r="AK6" s="85" t="s">
        <v>359</v>
      </c>
      <c r="AL6" s="85"/>
      <c r="AM6" s="85"/>
      <c r="AN6" s="87">
        <v>39989.73539351852</v>
      </c>
      <c r="AO6" s="90" t="s">
        <v>390</v>
      </c>
      <c r="AP6" s="85" t="b">
        <v>0</v>
      </c>
      <c r="AQ6" s="85" t="b">
        <v>0</v>
      </c>
      <c r="AR6" s="85" t="b">
        <v>1</v>
      </c>
      <c r="AS6" s="85"/>
      <c r="AT6" s="85">
        <v>132</v>
      </c>
      <c r="AU6" s="90" t="s">
        <v>407</v>
      </c>
      <c r="AV6" s="85" t="b">
        <v>0</v>
      </c>
      <c r="AW6" s="85" t="s">
        <v>423</v>
      </c>
      <c r="AX6" s="90" t="s">
        <v>427</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224</v>
      </c>
      <c r="B7" s="15"/>
      <c r="C7" s="15" t="s">
        <v>64</v>
      </c>
      <c r="D7" s="93">
        <v>275.00625855662037</v>
      </c>
      <c r="E7" s="81"/>
      <c r="F7" s="112" t="s">
        <v>414</v>
      </c>
      <c r="G7" s="15"/>
      <c r="H7" s="16" t="s">
        <v>224</v>
      </c>
      <c r="I7" s="66"/>
      <c r="J7" s="66"/>
      <c r="K7" s="114" t="s">
        <v>447</v>
      </c>
      <c r="L7" s="94">
        <v>1</v>
      </c>
      <c r="M7" s="95">
        <v>281.2584228515625</v>
      </c>
      <c r="N7" s="95">
        <v>4447.35986328125</v>
      </c>
      <c r="O7" s="77"/>
      <c r="P7" s="96"/>
      <c r="Q7" s="96"/>
      <c r="R7" s="97"/>
      <c r="S7" s="51">
        <v>2</v>
      </c>
      <c r="T7" s="51">
        <v>0</v>
      </c>
      <c r="U7" s="52">
        <v>0</v>
      </c>
      <c r="V7" s="52">
        <v>0.03125</v>
      </c>
      <c r="W7" s="52">
        <v>0.106387</v>
      </c>
      <c r="X7" s="52">
        <v>0.830977</v>
      </c>
      <c r="Y7" s="52">
        <v>1</v>
      </c>
      <c r="Z7" s="52">
        <v>0</v>
      </c>
      <c r="AA7" s="82">
        <v>7</v>
      </c>
      <c r="AB7" s="82"/>
      <c r="AC7" s="98"/>
      <c r="AD7" s="85" t="s">
        <v>323</v>
      </c>
      <c r="AE7" s="85">
        <v>467</v>
      </c>
      <c r="AF7" s="85">
        <v>1399</v>
      </c>
      <c r="AG7" s="85">
        <v>1705</v>
      </c>
      <c r="AH7" s="85">
        <v>11382</v>
      </c>
      <c r="AI7" s="85"/>
      <c r="AJ7" s="85" t="s">
        <v>342</v>
      </c>
      <c r="AK7" s="85"/>
      <c r="AL7" s="85"/>
      <c r="AM7" s="85"/>
      <c r="AN7" s="87">
        <v>41829.50951388889</v>
      </c>
      <c r="AO7" s="90" t="s">
        <v>391</v>
      </c>
      <c r="AP7" s="85" t="b">
        <v>1</v>
      </c>
      <c r="AQ7" s="85" t="b">
        <v>0</v>
      </c>
      <c r="AR7" s="85" t="b">
        <v>1</v>
      </c>
      <c r="AS7" s="85"/>
      <c r="AT7" s="85">
        <v>14</v>
      </c>
      <c r="AU7" s="90" t="s">
        <v>406</v>
      </c>
      <c r="AV7" s="85" t="b">
        <v>0</v>
      </c>
      <c r="AW7" s="85" t="s">
        <v>423</v>
      </c>
      <c r="AX7" s="90" t="s">
        <v>428</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213</v>
      </c>
      <c r="B8" s="15"/>
      <c r="C8" s="15" t="s">
        <v>64</v>
      </c>
      <c r="D8" s="93">
        <v>597.9632309798553</v>
      </c>
      <c r="E8" s="81"/>
      <c r="F8" s="112" t="s">
        <v>255</v>
      </c>
      <c r="G8" s="15"/>
      <c r="H8" s="16" t="s">
        <v>213</v>
      </c>
      <c r="I8" s="66"/>
      <c r="J8" s="66"/>
      <c r="K8" s="114" t="s">
        <v>448</v>
      </c>
      <c r="L8" s="94">
        <v>778.6222222222223</v>
      </c>
      <c r="M8" s="95">
        <v>1045.5848388671875</v>
      </c>
      <c r="N8" s="95">
        <v>6632.8916015625</v>
      </c>
      <c r="O8" s="77"/>
      <c r="P8" s="96"/>
      <c r="Q8" s="96"/>
      <c r="R8" s="97"/>
      <c r="S8" s="51">
        <v>1</v>
      </c>
      <c r="T8" s="51">
        <v>3</v>
      </c>
      <c r="U8" s="52">
        <v>7</v>
      </c>
      <c r="V8" s="52">
        <v>0.04</v>
      </c>
      <c r="W8" s="52">
        <v>0.142594</v>
      </c>
      <c r="X8" s="52">
        <v>1.1845</v>
      </c>
      <c r="Y8" s="52">
        <v>0.3333333333333333</v>
      </c>
      <c r="Z8" s="52">
        <v>0.3333333333333333</v>
      </c>
      <c r="AA8" s="82">
        <v>8</v>
      </c>
      <c r="AB8" s="82"/>
      <c r="AC8" s="98"/>
      <c r="AD8" s="85" t="s">
        <v>324</v>
      </c>
      <c r="AE8" s="85">
        <v>1586</v>
      </c>
      <c r="AF8" s="85">
        <v>5340</v>
      </c>
      <c r="AG8" s="85">
        <v>18121</v>
      </c>
      <c r="AH8" s="85">
        <v>30571</v>
      </c>
      <c r="AI8" s="85"/>
      <c r="AJ8" s="85" t="s">
        <v>343</v>
      </c>
      <c r="AK8" s="85" t="s">
        <v>360</v>
      </c>
      <c r="AL8" s="90" t="s">
        <v>374</v>
      </c>
      <c r="AM8" s="85"/>
      <c r="AN8" s="87">
        <v>42654.93268518519</v>
      </c>
      <c r="AO8" s="90" t="s">
        <v>392</v>
      </c>
      <c r="AP8" s="85" t="b">
        <v>1</v>
      </c>
      <c r="AQ8" s="85" t="b">
        <v>0</v>
      </c>
      <c r="AR8" s="85" t="b">
        <v>0</v>
      </c>
      <c r="AS8" s="85"/>
      <c r="AT8" s="85">
        <v>57</v>
      </c>
      <c r="AU8" s="85"/>
      <c r="AV8" s="85" t="b">
        <v>0</v>
      </c>
      <c r="AW8" s="85" t="s">
        <v>423</v>
      </c>
      <c r="AX8" s="90" t="s">
        <v>429</v>
      </c>
      <c r="AY8" s="85" t="s">
        <v>66</v>
      </c>
      <c r="AZ8" s="85" t="str">
        <f>REPLACE(INDEX(GroupVertices[Group],MATCH(Vertices[[#This Row],[Vertex]],GroupVertices[Vertex],0)),1,1,"")</f>
        <v>1</v>
      </c>
      <c r="BA8" s="51"/>
      <c r="BB8" s="51"/>
      <c r="BC8" s="51"/>
      <c r="BD8" s="51"/>
      <c r="BE8" s="51"/>
      <c r="BF8" s="51"/>
      <c r="BG8" s="128" t="s">
        <v>667</v>
      </c>
      <c r="BH8" s="128" t="s">
        <v>674</v>
      </c>
      <c r="BI8" s="128" t="s">
        <v>677</v>
      </c>
      <c r="BJ8" s="128" t="s">
        <v>685</v>
      </c>
      <c r="BK8" s="128">
        <v>2</v>
      </c>
      <c r="BL8" s="131">
        <v>4.878048780487805</v>
      </c>
      <c r="BM8" s="128">
        <v>0</v>
      </c>
      <c r="BN8" s="131">
        <v>0</v>
      </c>
      <c r="BO8" s="128">
        <v>0</v>
      </c>
      <c r="BP8" s="131">
        <v>0</v>
      </c>
      <c r="BQ8" s="128">
        <v>39</v>
      </c>
      <c r="BR8" s="131">
        <v>95.1219512195122</v>
      </c>
      <c r="BS8" s="128">
        <v>41</v>
      </c>
      <c r="BT8" s="2"/>
      <c r="BU8" s="3"/>
      <c r="BV8" s="3"/>
      <c r="BW8" s="3"/>
      <c r="BX8" s="3"/>
    </row>
    <row r="9" spans="1:76" ht="15">
      <c r="A9" s="14" t="s">
        <v>225</v>
      </c>
      <c r="B9" s="15"/>
      <c r="C9" s="15" t="s">
        <v>64</v>
      </c>
      <c r="D9" s="93">
        <v>324.17504400547625</v>
      </c>
      <c r="E9" s="81"/>
      <c r="F9" s="112" t="s">
        <v>415</v>
      </c>
      <c r="G9" s="15"/>
      <c r="H9" s="16" t="s">
        <v>225</v>
      </c>
      <c r="I9" s="66"/>
      <c r="J9" s="66"/>
      <c r="K9" s="114" t="s">
        <v>449</v>
      </c>
      <c r="L9" s="94">
        <v>9999</v>
      </c>
      <c r="M9" s="95">
        <v>2995.475341796875</v>
      </c>
      <c r="N9" s="95">
        <v>6781.5</v>
      </c>
      <c r="O9" s="77"/>
      <c r="P9" s="96"/>
      <c r="Q9" s="96"/>
      <c r="R9" s="97"/>
      <c r="S9" s="51">
        <v>4</v>
      </c>
      <c r="T9" s="51">
        <v>0</v>
      </c>
      <c r="U9" s="52">
        <v>90</v>
      </c>
      <c r="V9" s="52">
        <v>0.05</v>
      </c>
      <c r="W9" s="52">
        <v>0.148303</v>
      </c>
      <c r="X9" s="52">
        <v>1.581023</v>
      </c>
      <c r="Y9" s="52">
        <v>0.16666666666666666</v>
      </c>
      <c r="Z9" s="52">
        <v>0</v>
      </c>
      <c r="AA9" s="82">
        <v>9</v>
      </c>
      <c r="AB9" s="82"/>
      <c r="AC9" s="98"/>
      <c r="AD9" s="85" t="s">
        <v>325</v>
      </c>
      <c r="AE9" s="85">
        <v>617</v>
      </c>
      <c r="AF9" s="85">
        <v>1999</v>
      </c>
      <c r="AG9" s="85">
        <v>4116</v>
      </c>
      <c r="AH9" s="85">
        <v>944</v>
      </c>
      <c r="AI9" s="85"/>
      <c r="AJ9" s="85" t="s">
        <v>344</v>
      </c>
      <c r="AK9" s="85" t="s">
        <v>361</v>
      </c>
      <c r="AL9" s="90" t="s">
        <v>375</v>
      </c>
      <c r="AM9" s="85"/>
      <c r="AN9" s="87">
        <v>40874.85633101852</v>
      </c>
      <c r="AO9" s="90" t="s">
        <v>393</v>
      </c>
      <c r="AP9" s="85" t="b">
        <v>0</v>
      </c>
      <c r="AQ9" s="85" t="b">
        <v>0</v>
      </c>
      <c r="AR9" s="85" t="b">
        <v>1</v>
      </c>
      <c r="AS9" s="85" t="s">
        <v>291</v>
      </c>
      <c r="AT9" s="85">
        <v>41</v>
      </c>
      <c r="AU9" s="90" t="s">
        <v>406</v>
      </c>
      <c r="AV9" s="85" t="b">
        <v>0</v>
      </c>
      <c r="AW9" s="85" t="s">
        <v>423</v>
      </c>
      <c r="AX9" s="90" t="s">
        <v>430</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214</v>
      </c>
      <c r="B10" s="15"/>
      <c r="C10" s="15" t="s">
        <v>64</v>
      </c>
      <c r="D10" s="93">
        <v>699.9884607862311</v>
      </c>
      <c r="E10" s="81"/>
      <c r="F10" s="112" t="s">
        <v>256</v>
      </c>
      <c r="G10" s="15"/>
      <c r="H10" s="16" t="s">
        <v>214</v>
      </c>
      <c r="I10" s="66"/>
      <c r="J10" s="66"/>
      <c r="K10" s="114" t="s">
        <v>450</v>
      </c>
      <c r="L10" s="94">
        <v>4444.555555555556</v>
      </c>
      <c r="M10" s="95">
        <v>4531.71044921875</v>
      </c>
      <c r="N10" s="95">
        <v>6293.48828125</v>
      </c>
      <c r="O10" s="77"/>
      <c r="P10" s="96"/>
      <c r="Q10" s="96"/>
      <c r="R10" s="97"/>
      <c r="S10" s="51">
        <v>1</v>
      </c>
      <c r="T10" s="51">
        <v>2</v>
      </c>
      <c r="U10" s="52">
        <v>40</v>
      </c>
      <c r="V10" s="52">
        <v>0.037037</v>
      </c>
      <c r="W10" s="52">
        <v>0.069242</v>
      </c>
      <c r="X10" s="52">
        <v>1.21773</v>
      </c>
      <c r="Y10" s="52">
        <v>0.16666666666666666</v>
      </c>
      <c r="Z10" s="52">
        <v>0</v>
      </c>
      <c r="AA10" s="82">
        <v>10</v>
      </c>
      <c r="AB10" s="82"/>
      <c r="AC10" s="98"/>
      <c r="AD10" s="85" t="s">
        <v>326</v>
      </c>
      <c r="AE10" s="85">
        <v>6073</v>
      </c>
      <c r="AF10" s="85">
        <v>6585</v>
      </c>
      <c r="AG10" s="85">
        <v>9465</v>
      </c>
      <c r="AH10" s="85">
        <v>4902</v>
      </c>
      <c r="AI10" s="85"/>
      <c r="AJ10" s="85" t="s">
        <v>345</v>
      </c>
      <c r="AK10" s="85" t="s">
        <v>362</v>
      </c>
      <c r="AL10" s="90" t="s">
        <v>376</v>
      </c>
      <c r="AM10" s="85"/>
      <c r="AN10" s="87">
        <v>40935.03469907407</v>
      </c>
      <c r="AO10" s="90" t="s">
        <v>394</v>
      </c>
      <c r="AP10" s="85" t="b">
        <v>1</v>
      </c>
      <c r="AQ10" s="85" t="b">
        <v>0</v>
      </c>
      <c r="AR10" s="85" t="b">
        <v>1</v>
      </c>
      <c r="AS10" s="85"/>
      <c r="AT10" s="85">
        <v>216</v>
      </c>
      <c r="AU10" s="90" t="s">
        <v>406</v>
      </c>
      <c r="AV10" s="85" t="b">
        <v>0</v>
      </c>
      <c r="AW10" s="85" t="s">
        <v>423</v>
      </c>
      <c r="AX10" s="90" t="s">
        <v>431</v>
      </c>
      <c r="AY10" s="85" t="s">
        <v>66</v>
      </c>
      <c r="AZ10" s="85" t="str">
        <f>REPLACE(INDEX(GroupVertices[Group],MATCH(Vertices[[#This Row],[Vertex]],GroupVertices[Vertex],0)),1,1,"")</f>
        <v>4</v>
      </c>
      <c r="BA10" s="51" t="s">
        <v>245</v>
      </c>
      <c r="BB10" s="51" t="s">
        <v>245</v>
      </c>
      <c r="BC10" s="51" t="s">
        <v>247</v>
      </c>
      <c r="BD10" s="51" t="s">
        <v>247</v>
      </c>
      <c r="BE10" s="51" t="s">
        <v>249</v>
      </c>
      <c r="BF10" s="51" t="s">
        <v>249</v>
      </c>
      <c r="BG10" s="128" t="s">
        <v>586</v>
      </c>
      <c r="BH10" s="128" t="s">
        <v>586</v>
      </c>
      <c r="BI10" s="128" t="s">
        <v>678</v>
      </c>
      <c r="BJ10" s="128" t="s">
        <v>678</v>
      </c>
      <c r="BK10" s="128">
        <v>3</v>
      </c>
      <c r="BL10" s="131">
        <v>8.333333333333334</v>
      </c>
      <c r="BM10" s="128">
        <v>0</v>
      </c>
      <c r="BN10" s="131">
        <v>0</v>
      </c>
      <c r="BO10" s="128">
        <v>0</v>
      </c>
      <c r="BP10" s="131">
        <v>0</v>
      </c>
      <c r="BQ10" s="128">
        <v>33</v>
      </c>
      <c r="BR10" s="131">
        <v>91.66666666666667</v>
      </c>
      <c r="BS10" s="128">
        <v>36</v>
      </c>
      <c r="BT10" s="2"/>
      <c r="BU10" s="3"/>
      <c r="BV10" s="3"/>
      <c r="BW10" s="3"/>
      <c r="BX10" s="3"/>
    </row>
    <row r="11" spans="1:76" ht="15">
      <c r="A11" s="14" t="s">
        <v>226</v>
      </c>
      <c r="B11" s="15"/>
      <c r="C11" s="15" t="s">
        <v>64</v>
      </c>
      <c r="D11" s="93">
        <v>1000</v>
      </c>
      <c r="E11" s="81"/>
      <c r="F11" s="112" t="s">
        <v>416</v>
      </c>
      <c r="G11" s="15"/>
      <c r="H11" s="16" t="s">
        <v>226</v>
      </c>
      <c r="I11" s="66"/>
      <c r="J11" s="66"/>
      <c r="K11" s="114" t="s">
        <v>451</v>
      </c>
      <c r="L11" s="94">
        <v>1</v>
      </c>
      <c r="M11" s="95">
        <v>4531.71044921875</v>
      </c>
      <c r="N11" s="95">
        <v>8528.55859375</v>
      </c>
      <c r="O11" s="77"/>
      <c r="P11" s="96"/>
      <c r="Q11" s="96"/>
      <c r="R11" s="97"/>
      <c r="S11" s="51">
        <v>2</v>
      </c>
      <c r="T11" s="51">
        <v>0</v>
      </c>
      <c r="U11" s="52">
        <v>0</v>
      </c>
      <c r="V11" s="52">
        <v>0.027027</v>
      </c>
      <c r="W11" s="52">
        <v>0.033035</v>
      </c>
      <c r="X11" s="52">
        <v>0.860904</v>
      </c>
      <c r="Y11" s="52">
        <v>0.5</v>
      </c>
      <c r="Z11" s="52">
        <v>0</v>
      </c>
      <c r="AA11" s="82">
        <v>11</v>
      </c>
      <c r="AB11" s="82"/>
      <c r="AC11" s="98"/>
      <c r="AD11" s="85" t="s">
        <v>327</v>
      </c>
      <c r="AE11" s="85">
        <v>1986</v>
      </c>
      <c r="AF11" s="85">
        <v>508319</v>
      </c>
      <c r="AG11" s="85">
        <v>104392</v>
      </c>
      <c r="AH11" s="85">
        <v>7201</v>
      </c>
      <c r="AI11" s="85"/>
      <c r="AJ11" s="85" t="s">
        <v>346</v>
      </c>
      <c r="AK11" s="85"/>
      <c r="AL11" s="90" t="s">
        <v>377</v>
      </c>
      <c r="AM11" s="85"/>
      <c r="AN11" s="87">
        <v>39883.74582175926</v>
      </c>
      <c r="AO11" s="90" t="s">
        <v>395</v>
      </c>
      <c r="AP11" s="85" t="b">
        <v>0</v>
      </c>
      <c r="AQ11" s="85" t="b">
        <v>0</v>
      </c>
      <c r="AR11" s="85" t="b">
        <v>1</v>
      </c>
      <c r="AS11" s="85"/>
      <c r="AT11" s="85">
        <v>5825</v>
      </c>
      <c r="AU11" s="90" t="s">
        <v>408</v>
      </c>
      <c r="AV11" s="85" t="b">
        <v>1</v>
      </c>
      <c r="AW11" s="85" t="s">
        <v>423</v>
      </c>
      <c r="AX11" s="90" t="s">
        <v>432</v>
      </c>
      <c r="AY11" s="85" t="s">
        <v>65</v>
      </c>
      <c r="AZ11" s="85" t="str">
        <f>REPLACE(INDEX(GroupVertices[Group],MATCH(Vertices[[#This Row],[Vertex]],GroupVertices[Vertex],0)),1,1,"")</f>
        <v>4</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215</v>
      </c>
      <c r="B12" s="15"/>
      <c r="C12" s="15" t="s">
        <v>64</v>
      </c>
      <c r="D12" s="93">
        <v>810.9460199491492</v>
      </c>
      <c r="E12" s="81"/>
      <c r="F12" s="112" t="s">
        <v>257</v>
      </c>
      <c r="G12" s="15"/>
      <c r="H12" s="16" t="s">
        <v>215</v>
      </c>
      <c r="I12" s="66"/>
      <c r="J12" s="66"/>
      <c r="K12" s="114" t="s">
        <v>452</v>
      </c>
      <c r="L12" s="94">
        <v>1</v>
      </c>
      <c r="M12" s="95">
        <v>5980.55859375</v>
      </c>
      <c r="N12" s="95">
        <v>8528.55859375</v>
      </c>
      <c r="O12" s="77"/>
      <c r="P12" s="96"/>
      <c r="Q12" s="96"/>
      <c r="R12" s="97"/>
      <c r="S12" s="51">
        <v>0</v>
      </c>
      <c r="T12" s="51">
        <v>2</v>
      </c>
      <c r="U12" s="52">
        <v>0</v>
      </c>
      <c r="V12" s="52">
        <v>0.027027</v>
      </c>
      <c r="W12" s="52">
        <v>0.033035</v>
      </c>
      <c r="X12" s="52">
        <v>0.860904</v>
      </c>
      <c r="Y12" s="52">
        <v>0.5</v>
      </c>
      <c r="Z12" s="52">
        <v>0</v>
      </c>
      <c r="AA12" s="82">
        <v>12</v>
      </c>
      <c r="AB12" s="82"/>
      <c r="AC12" s="98"/>
      <c r="AD12" s="85" t="s">
        <v>328</v>
      </c>
      <c r="AE12" s="85">
        <v>8185</v>
      </c>
      <c r="AF12" s="85">
        <v>7939</v>
      </c>
      <c r="AG12" s="85">
        <v>32669</v>
      </c>
      <c r="AH12" s="85">
        <v>24899</v>
      </c>
      <c r="AI12" s="85"/>
      <c r="AJ12" s="85" t="s">
        <v>347</v>
      </c>
      <c r="AK12" s="85" t="s">
        <v>363</v>
      </c>
      <c r="AL12" s="90" t="s">
        <v>378</v>
      </c>
      <c r="AM12" s="85"/>
      <c r="AN12" s="87">
        <v>39959.64471064815</v>
      </c>
      <c r="AO12" s="90" t="s">
        <v>396</v>
      </c>
      <c r="AP12" s="85" t="b">
        <v>0</v>
      </c>
      <c r="AQ12" s="85" t="b">
        <v>0</v>
      </c>
      <c r="AR12" s="85" t="b">
        <v>0</v>
      </c>
      <c r="AS12" s="85"/>
      <c r="AT12" s="85">
        <v>550</v>
      </c>
      <c r="AU12" s="90" t="s">
        <v>406</v>
      </c>
      <c r="AV12" s="85" t="b">
        <v>0</v>
      </c>
      <c r="AW12" s="85" t="s">
        <v>423</v>
      </c>
      <c r="AX12" s="90" t="s">
        <v>433</v>
      </c>
      <c r="AY12" s="85" t="s">
        <v>66</v>
      </c>
      <c r="AZ12" s="85" t="str">
        <f>REPLACE(INDEX(GroupVertices[Group],MATCH(Vertices[[#This Row],[Vertex]],GroupVertices[Vertex],0)),1,1,"")</f>
        <v>4</v>
      </c>
      <c r="BA12" s="51"/>
      <c r="BB12" s="51"/>
      <c r="BC12" s="51"/>
      <c r="BD12" s="51"/>
      <c r="BE12" s="51" t="s">
        <v>250</v>
      </c>
      <c r="BF12" s="51" t="s">
        <v>250</v>
      </c>
      <c r="BG12" s="128" t="s">
        <v>668</v>
      </c>
      <c r="BH12" s="128" t="s">
        <v>668</v>
      </c>
      <c r="BI12" s="128" t="s">
        <v>679</v>
      </c>
      <c r="BJ12" s="128" t="s">
        <v>679</v>
      </c>
      <c r="BK12" s="128">
        <v>2</v>
      </c>
      <c r="BL12" s="131">
        <v>8.695652173913043</v>
      </c>
      <c r="BM12" s="128">
        <v>0</v>
      </c>
      <c r="BN12" s="131">
        <v>0</v>
      </c>
      <c r="BO12" s="128">
        <v>0</v>
      </c>
      <c r="BP12" s="131">
        <v>0</v>
      </c>
      <c r="BQ12" s="128">
        <v>21</v>
      </c>
      <c r="BR12" s="131">
        <v>91.30434782608695</v>
      </c>
      <c r="BS12" s="128">
        <v>23</v>
      </c>
      <c r="BT12" s="2"/>
      <c r="BU12" s="3"/>
      <c r="BV12" s="3"/>
      <c r="BW12" s="3"/>
      <c r="BX12" s="3"/>
    </row>
    <row r="13" spans="1:76" ht="15">
      <c r="A13" s="14" t="s">
        <v>216</v>
      </c>
      <c r="B13" s="15"/>
      <c r="C13" s="15" t="s">
        <v>64</v>
      </c>
      <c r="D13" s="93">
        <v>198.13905730490904</v>
      </c>
      <c r="E13" s="81"/>
      <c r="F13" s="112" t="s">
        <v>258</v>
      </c>
      <c r="G13" s="15"/>
      <c r="H13" s="16" t="s">
        <v>216</v>
      </c>
      <c r="I13" s="66"/>
      <c r="J13" s="66"/>
      <c r="K13" s="114" t="s">
        <v>453</v>
      </c>
      <c r="L13" s="94">
        <v>4666.733333333334</v>
      </c>
      <c r="M13" s="95">
        <v>4531.71044921875</v>
      </c>
      <c r="N13" s="95">
        <v>1470.441162109375</v>
      </c>
      <c r="O13" s="77"/>
      <c r="P13" s="96"/>
      <c r="Q13" s="96"/>
      <c r="R13" s="97"/>
      <c r="S13" s="51">
        <v>0</v>
      </c>
      <c r="T13" s="51">
        <v>3</v>
      </c>
      <c r="U13" s="52">
        <v>42</v>
      </c>
      <c r="V13" s="52">
        <v>0.037037</v>
      </c>
      <c r="W13" s="52">
        <v>0.060532</v>
      </c>
      <c r="X13" s="52">
        <v>1.429502</v>
      </c>
      <c r="Y13" s="52">
        <v>0</v>
      </c>
      <c r="Z13" s="52">
        <v>0</v>
      </c>
      <c r="AA13" s="82">
        <v>13</v>
      </c>
      <c r="AB13" s="82"/>
      <c r="AC13" s="98"/>
      <c r="AD13" s="85" t="s">
        <v>329</v>
      </c>
      <c r="AE13" s="85">
        <v>478</v>
      </c>
      <c r="AF13" s="85">
        <v>461</v>
      </c>
      <c r="AG13" s="85">
        <v>858</v>
      </c>
      <c r="AH13" s="85">
        <v>309</v>
      </c>
      <c r="AI13" s="85"/>
      <c r="AJ13" s="85" t="s">
        <v>348</v>
      </c>
      <c r="AK13" s="85" t="s">
        <v>362</v>
      </c>
      <c r="AL13" s="90" t="s">
        <v>379</v>
      </c>
      <c r="AM13" s="85"/>
      <c r="AN13" s="87">
        <v>41386.78178240741</v>
      </c>
      <c r="AO13" s="90" t="s">
        <v>397</v>
      </c>
      <c r="AP13" s="85" t="b">
        <v>0</v>
      </c>
      <c r="AQ13" s="85" t="b">
        <v>0</v>
      </c>
      <c r="AR13" s="85" t="b">
        <v>0</v>
      </c>
      <c r="AS13" s="85"/>
      <c r="AT13" s="85">
        <v>6</v>
      </c>
      <c r="AU13" s="90" t="s">
        <v>406</v>
      </c>
      <c r="AV13" s="85" t="b">
        <v>0</v>
      </c>
      <c r="AW13" s="85" t="s">
        <v>423</v>
      </c>
      <c r="AX13" s="90" t="s">
        <v>434</v>
      </c>
      <c r="AY13" s="85" t="s">
        <v>66</v>
      </c>
      <c r="AZ13" s="85" t="str">
        <f>REPLACE(INDEX(GroupVertices[Group],MATCH(Vertices[[#This Row],[Vertex]],GroupVertices[Vertex],0)),1,1,"")</f>
        <v>3</v>
      </c>
      <c r="BA13" s="51" t="s">
        <v>246</v>
      </c>
      <c r="BB13" s="51" t="s">
        <v>246</v>
      </c>
      <c r="BC13" s="51" t="s">
        <v>248</v>
      </c>
      <c r="BD13" s="51" t="s">
        <v>248</v>
      </c>
      <c r="BE13" s="51" t="s">
        <v>251</v>
      </c>
      <c r="BF13" s="51" t="s">
        <v>251</v>
      </c>
      <c r="BG13" s="128" t="s">
        <v>669</v>
      </c>
      <c r="BH13" s="128" t="s">
        <v>669</v>
      </c>
      <c r="BI13" s="128" t="s">
        <v>680</v>
      </c>
      <c r="BJ13" s="128" t="s">
        <v>680</v>
      </c>
      <c r="BK13" s="128">
        <v>0</v>
      </c>
      <c r="BL13" s="131">
        <v>0</v>
      </c>
      <c r="BM13" s="128">
        <v>0</v>
      </c>
      <c r="BN13" s="131">
        <v>0</v>
      </c>
      <c r="BO13" s="128">
        <v>0</v>
      </c>
      <c r="BP13" s="131">
        <v>0</v>
      </c>
      <c r="BQ13" s="128">
        <v>8</v>
      </c>
      <c r="BR13" s="131">
        <v>100</v>
      </c>
      <c r="BS13" s="128">
        <v>8</v>
      </c>
      <c r="BT13" s="2"/>
      <c r="BU13" s="3"/>
      <c r="BV13" s="3"/>
      <c r="BW13" s="3"/>
      <c r="BX13" s="3"/>
    </row>
    <row r="14" spans="1:76" ht="15">
      <c r="A14" s="14" t="s">
        <v>227</v>
      </c>
      <c r="B14" s="15"/>
      <c r="C14" s="15" t="s">
        <v>64</v>
      </c>
      <c r="D14" s="93">
        <v>1000</v>
      </c>
      <c r="E14" s="81"/>
      <c r="F14" s="112" t="s">
        <v>417</v>
      </c>
      <c r="G14" s="15"/>
      <c r="H14" s="16" t="s">
        <v>227</v>
      </c>
      <c r="I14" s="66"/>
      <c r="J14" s="66"/>
      <c r="K14" s="114" t="s">
        <v>454</v>
      </c>
      <c r="L14" s="94">
        <v>1</v>
      </c>
      <c r="M14" s="95">
        <v>4531.71044921875</v>
      </c>
      <c r="N14" s="95">
        <v>3705.51171875</v>
      </c>
      <c r="O14" s="77"/>
      <c r="P14" s="96"/>
      <c r="Q14" s="96"/>
      <c r="R14" s="97"/>
      <c r="S14" s="51">
        <v>1</v>
      </c>
      <c r="T14" s="51">
        <v>0</v>
      </c>
      <c r="U14" s="52">
        <v>0</v>
      </c>
      <c r="V14" s="52">
        <v>0.026316</v>
      </c>
      <c r="W14" s="52">
        <v>0.019552</v>
      </c>
      <c r="X14" s="52">
        <v>0.555024</v>
      </c>
      <c r="Y14" s="52">
        <v>0</v>
      </c>
      <c r="Z14" s="52">
        <v>0</v>
      </c>
      <c r="AA14" s="82">
        <v>14</v>
      </c>
      <c r="AB14" s="82"/>
      <c r="AC14" s="98"/>
      <c r="AD14" s="85" t="s">
        <v>330</v>
      </c>
      <c r="AE14" s="85">
        <v>832</v>
      </c>
      <c r="AF14" s="85">
        <v>10246</v>
      </c>
      <c r="AG14" s="85">
        <v>17084</v>
      </c>
      <c r="AH14" s="85">
        <v>1446</v>
      </c>
      <c r="AI14" s="85"/>
      <c r="AJ14" s="85" t="s">
        <v>349</v>
      </c>
      <c r="AK14" s="85" t="s">
        <v>364</v>
      </c>
      <c r="AL14" s="90" t="s">
        <v>380</v>
      </c>
      <c r="AM14" s="85"/>
      <c r="AN14" s="87">
        <v>39934.77755787037</v>
      </c>
      <c r="AO14" s="90" t="s">
        <v>398</v>
      </c>
      <c r="AP14" s="85" t="b">
        <v>0</v>
      </c>
      <c r="AQ14" s="85" t="b">
        <v>0</v>
      </c>
      <c r="AR14" s="85" t="b">
        <v>0</v>
      </c>
      <c r="AS14" s="85"/>
      <c r="AT14" s="85">
        <v>531</v>
      </c>
      <c r="AU14" s="90" t="s">
        <v>406</v>
      </c>
      <c r="AV14" s="85" t="b">
        <v>0</v>
      </c>
      <c r="AW14" s="85" t="s">
        <v>423</v>
      </c>
      <c r="AX14" s="90" t="s">
        <v>435</v>
      </c>
      <c r="AY14" s="85" t="s">
        <v>65</v>
      </c>
      <c r="AZ14" s="85" t="str">
        <f>REPLACE(INDEX(GroupVertices[Group],MATCH(Vertices[[#This Row],[Vertex]],GroupVertices[Vertex],0)),1,1,"")</f>
        <v>3</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228</v>
      </c>
      <c r="B15" s="15"/>
      <c r="C15" s="15" t="s">
        <v>64</v>
      </c>
      <c r="D15" s="93">
        <v>574.9358497946412</v>
      </c>
      <c r="E15" s="81"/>
      <c r="F15" s="112" t="s">
        <v>418</v>
      </c>
      <c r="G15" s="15"/>
      <c r="H15" s="16" t="s">
        <v>228</v>
      </c>
      <c r="I15" s="66"/>
      <c r="J15" s="66"/>
      <c r="K15" s="114" t="s">
        <v>455</v>
      </c>
      <c r="L15" s="94">
        <v>1</v>
      </c>
      <c r="M15" s="95">
        <v>5980.55859375</v>
      </c>
      <c r="N15" s="95">
        <v>3705.51171875</v>
      </c>
      <c r="O15" s="77"/>
      <c r="P15" s="96"/>
      <c r="Q15" s="96"/>
      <c r="R15" s="97"/>
      <c r="S15" s="51">
        <v>1</v>
      </c>
      <c r="T15" s="51">
        <v>0</v>
      </c>
      <c r="U15" s="52">
        <v>0</v>
      </c>
      <c r="V15" s="52">
        <v>0.026316</v>
      </c>
      <c r="W15" s="52">
        <v>0.019552</v>
      </c>
      <c r="X15" s="52">
        <v>0.555024</v>
      </c>
      <c r="Y15" s="52">
        <v>0</v>
      </c>
      <c r="Z15" s="52">
        <v>0</v>
      </c>
      <c r="AA15" s="82">
        <v>15</v>
      </c>
      <c r="AB15" s="82"/>
      <c r="AC15" s="98"/>
      <c r="AD15" s="85" t="s">
        <v>331</v>
      </c>
      <c r="AE15" s="85">
        <v>282</v>
      </c>
      <c r="AF15" s="85">
        <v>5059</v>
      </c>
      <c r="AG15" s="85">
        <v>4201</v>
      </c>
      <c r="AH15" s="85">
        <v>382</v>
      </c>
      <c r="AI15" s="85"/>
      <c r="AJ15" s="85" t="s">
        <v>350</v>
      </c>
      <c r="AK15" s="85" t="s">
        <v>365</v>
      </c>
      <c r="AL15" s="90" t="s">
        <v>381</v>
      </c>
      <c r="AM15" s="85"/>
      <c r="AN15" s="87">
        <v>39531.70993055555</v>
      </c>
      <c r="AO15" s="90" t="s">
        <v>399</v>
      </c>
      <c r="AP15" s="85" t="b">
        <v>0</v>
      </c>
      <c r="AQ15" s="85" t="b">
        <v>0</v>
      </c>
      <c r="AR15" s="85" t="b">
        <v>1</v>
      </c>
      <c r="AS15" s="85"/>
      <c r="AT15" s="85">
        <v>142</v>
      </c>
      <c r="AU15" s="90" t="s">
        <v>406</v>
      </c>
      <c r="AV15" s="85" t="b">
        <v>0</v>
      </c>
      <c r="AW15" s="85" t="s">
        <v>423</v>
      </c>
      <c r="AX15" s="90" t="s">
        <v>436</v>
      </c>
      <c r="AY15" s="85" t="s">
        <v>65</v>
      </c>
      <c r="AZ15" s="85" t="str">
        <f>REPLACE(INDEX(GroupVertices[Group],MATCH(Vertices[[#This Row],[Vertex]],GroupVertices[Vertex],0)),1,1,"")</f>
        <v>3</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217</v>
      </c>
      <c r="B16" s="15"/>
      <c r="C16" s="15" t="s">
        <v>64</v>
      </c>
      <c r="D16" s="93">
        <v>240.42421279092508</v>
      </c>
      <c r="E16" s="81"/>
      <c r="F16" s="112" t="s">
        <v>419</v>
      </c>
      <c r="G16" s="15"/>
      <c r="H16" s="16" t="s">
        <v>217</v>
      </c>
      <c r="I16" s="66"/>
      <c r="J16" s="66"/>
      <c r="K16" s="114" t="s">
        <v>456</v>
      </c>
      <c r="L16" s="94">
        <v>1</v>
      </c>
      <c r="M16" s="95">
        <v>7835.4736328125</v>
      </c>
      <c r="N16" s="95">
        <v>3705.51171875</v>
      </c>
      <c r="O16" s="77"/>
      <c r="P16" s="96"/>
      <c r="Q16" s="96"/>
      <c r="R16" s="97"/>
      <c r="S16" s="51">
        <v>2</v>
      </c>
      <c r="T16" s="51">
        <v>1</v>
      </c>
      <c r="U16" s="52">
        <v>0</v>
      </c>
      <c r="V16" s="52">
        <v>1</v>
      </c>
      <c r="W16" s="52">
        <v>0</v>
      </c>
      <c r="X16" s="52">
        <v>1.298207</v>
      </c>
      <c r="Y16" s="52">
        <v>0</v>
      </c>
      <c r="Z16" s="52">
        <v>0</v>
      </c>
      <c r="AA16" s="82">
        <v>16</v>
      </c>
      <c r="AB16" s="82"/>
      <c r="AC16" s="98"/>
      <c r="AD16" s="85" t="s">
        <v>332</v>
      </c>
      <c r="AE16" s="85">
        <v>552</v>
      </c>
      <c r="AF16" s="85">
        <v>977</v>
      </c>
      <c r="AG16" s="85">
        <v>1467</v>
      </c>
      <c r="AH16" s="85">
        <v>5120</v>
      </c>
      <c r="AI16" s="85"/>
      <c r="AJ16" s="85" t="s">
        <v>351</v>
      </c>
      <c r="AK16" s="85" t="s">
        <v>366</v>
      </c>
      <c r="AL16" s="90" t="s">
        <v>382</v>
      </c>
      <c r="AM16" s="85"/>
      <c r="AN16" s="87">
        <v>43014.71167824074</v>
      </c>
      <c r="AO16" s="85"/>
      <c r="AP16" s="85" t="b">
        <v>1</v>
      </c>
      <c r="AQ16" s="85" t="b">
        <v>0</v>
      </c>
      <c r="AR16" s="85" t="b">
        <v>0</v>
      </c>
      <c r="AS16" s="85"/>
      <c r="AT16" s="85">
        <v>10</v>
      </c>
      <c r="AU16" s="85"/>
      <c r="AV16" s="85" t="b">
        <v>0</v>
      </c>
      <c r="AW16" s="85" t="s">
        <v>423</v>
      </c>
      <c r="AX16" s="90" t="s">
        <v>437</v>
      </c>
      <c r="AY16" s="85" t="s">
        <v>66</v>
      </c>
      <c r="AZ16" s="85" t="str">
        <f>REPLACE(INDEX(GroupVertices[Group],MATCH(Vertices[[#This Row],[Vertex]],GroupVertices[Vertex],0)),1,1,"")</f>
        <v>5</v>
      </c>
      <c r="BA16" s="51"/>
      <c r="BB16" s="51"/>
      <c r="BC16" s="51"/>
      <c r="BD16" s="51"/>
      <c r="BE16" s="51" t="s">
        <v>225</v>
      </c>
      <c r="BF16" s="51" t="s">
        <v>225</v>
      </c>
      <c r="BG16" s="128" t="s">
        <v>587</v>
      </c>
      <c r="BH16" s="128" t="s">
        <v>587</v>
      </c>
      <c r="BI16" s="128" t="s">
        <v>624</v>
      </c>
      <c r="BJ16" s="128" t="s">
        <v>624</v>
      </c>
      <c r="BK16" s="128">
        <v>0</v>
      </c>
      <c r="BL16" s="131">
        <v>0</v>
      </c>
      <c r="BM16" s="128">
        <v>0</v>
      </c>
      <c r="BN16" s="131">
        <v>0</v>
      </c>
      <c r="BO16" s="128">
        <v>0</v>
      </c>
      <c r="BP16" s="131">
        <v>0</v>
      </c>
      <c r="BQ16" s="128">
        <v>6</v>
      </c>
      <c r="BR16" s="131">
        <v>100</v>
      </c>
      <c r="BS16" s="128">
        <v>6</v>
      </c>
      <c r="BT16" s="2"/>
      <c r="BU16" s="3"/>
      <c r="BV16" s="3"/>
      <c r="BW16" s="3"/>
      <c r="BX16" s="3"/>
    </row>
    <row r="17" spans="1:76" ht="15">
      <c r="A17" s="14" t="s">
        <v>218</v>
      </c>
      <c r="B17" s="15"/>
      <c r="C17" s="15" t="s">
        <v>64</v>
      </c>
      <c r="D17" s="93">
        <v>162</v>
      </c>
      <c r="E17" s="81"/>
      <c r="F17" s="112" t="s">
        <v>420</v>
      </c>
      <c r="G17" s="15"/>
      <c r="H17" s="16" t="s">
        <v>218</v>
      </c>
      <c r="I17" s="66"/>
      <c r="J17" s="66"/>
      <c r="K17" s="114" t="s">
        <v>457</v>
      </c>
      <c r="L17" s="94">
        <v>1</v>
      </c>
      <c r="M17" s="95">
        <v>7835.4736328125</v>
      </c>
      <c r="N17" s="95">
        <v>1470.441162109375</v>
      </c>
      <c r="O17" s="77"/>
      <c r="P17" s="96"/>
      <c r="Q17" s="96"/>
      <c r="R17" s="97"/>
      <c r="S17" s="51">
        <v>0</v>
      </c>
      <c r="T17" s="51">
        <v>1</v>
      </c>
      <c r="U17" s="52">
        <v>0</v>
      </c>
      <c r="V17" s="52">
        <v>1</v>
      </c>
      <c r="W17" s="52">
        <v>0</v>
      </c>
      <c r="X17" s="52">
        <v>0.701735</v>
      </c>
      <c r="Y17" s="52">
        <v>0</v>
      </c>
      <c r="Z17" s="52">
        <v>0</v>
      </c>
      <c r="AA17" s="82">
        <v>17</v>
      </c>
      <c r="AB17" s="82"/>
      <c r="AC17" s="98"/>
      <c r="AD17" s="85" t="s">
        <v>333</v>
      </c>
      <c r="AE17" s="85">
        <v>139</v>
      </c>
      <c r="AF17" s="85">
        <v>20</v>
      </c>
      <c r="AG17" s="85">
        <v>160</v>
      </c>
      <c r="AH17" s="85">
        <v>1748</v>
      </c>
      <c r="AI17" s="85"/>
      <c r="AJ17" s="85" t="s">
        <v>352</v>
      </c>
      <c r="AK17" s="85"/>
      <c r="AL17" s="85"/>
      <c r="AM17" s="85"/>
      <c r="AN17" s="87">
        <v>42755.66585648148</v>
      </c>
      <c r="AO17" s="90" t="s">
        <v>400</v>
      </c>
      <c r="AP17" s="85" t="b">
        <v>1</v>
      </c>
      <c r="AQ17" s="85" t="b">
        <v>0</v>
      </c>
      <c r="AR17" s="85" t="b">
        <v>0</v>
      </c>
      <c r="AS17" s="85"/>
      <c r="AT17" s="85">
        <v>0</v>
      </c>
      <c r="AU17" s="85"/>
      <c r="AV17" s="85" t="b">
        <v>0</v>
      </c>
      <c r="AW17" s="85" t="s">
        <v>423</v>
      </c>
      <c r="AX17" s="90" t="s">
        <v>438</v>
      </c>
      <c r="AY17" s="85" t="s">
        <v>66</v>
      </c>
      <c r="AZ17" s="85" t="str">
        <f>REPLACE(INDEX(GroupVertices[Group],MATCH(Vertices[[#This Row],[Vertex]],GroupVertices[Vertex],0)),1,1,"")</f>
        <v>5</v>
      </c>
      <c r="BA17" s="51"/>
      <c r="BB17" s="51"/>
      <c r="BC17" s="51"/>
      <c r="BD17" s="51"/>
      <c r="BE17" s="51" t="s">
        <v>225</v>
      </c>
      <c r="BF17" s="51" t="s">
        <v>225</v>
      </c>
      <c r="BG17" s="128" t="s">
        <v>670</v>
      </c>
      <c r="BH17" s="128" t="s">
        <v>670</v>
      </c>
      <c r="BI17" s="128" t="s">
        <v>681</v>
      </c>
      <c r="BJ17" s="128" t="s">
        <v>681</v>
      </c>
      <c r="BK17" s="128">
        <v>0</v>
      </c>
      <c r="BL17" s="131">
        <v>0</v>
      </c>
      <c r="BM17" s="128">
        <v>0</v>
      </c>
      <c r="BN17" s="131">
        <v>0</v>
      </c>
      <c r="BO17" s="128">
        <v>0</v>
      </c>
      <c r="BP17" s="131">
        <v>0</v>
      </c>
      <c r="BQ17" s="128">
        <v>8</v>
      </c>
      <c r="BR17" s="131">
        <v>100</v>
      </c>
      <c r="BS17" s="128">
        <v>8</v>
      </c>
      <c r="BT17" s="2"/>
      <c r="BU17" s="3"/>
      <c r="BV17" s="3"/>
      <c r="BW17" s="3"/>
      <c r="BX17" s="3"/>
    </row>
    <row r="18" spans="1:76" ht="15">
      <c r="A18" s="14" t="s">
        <v>219</v>
      </c>
      <c r="B18" s="15"/>
      <c r="C18" s="15" t="s">
        <v>64</v>
      </c>
      <c r="D18" s="93">
        <v>687.6143164482692</v>
      </c>
      <c r="E18" s="81"/>
      <c r="F18" s="112" t="s">
        <v>259</v>
      </c>
      <c r="G18" s="15"/>
      <c r="H18" s="16" t="s">
        <v>219</v>
      </c>
      <c r="I18" s="66"/>
      <c r="J18" s="66"/>
      <c r="K18" s="114" t="s">
        <v>458</v>
      </c>
      <c r="L18" s="94">
        <v>1</v>
      </c>
      <c r="M18" s="95">
        <v>9385.0263671875</v>
      </c>
      <c r="N18" s="95">
        <v>2587.9765625</v>
      </c>
      <c r="O18" s="77"/>
      <c r="P18" s="96"/>
      <c r="Q18" s="96"/>
      <c r="R18" s="97"/>
      <c r="S18" s="51">
        <v>1</v>
      </c>
      <c r="T18" s="51">
        <v>1</v>
      </c>
      <c r="U18" s="52">
        <v>0</v>
      </c>
      <c r="V18" s="52">
        <v>0</v>
      </c>
      <c r="W18" s="52">
        <v>0</v>
      </c>
      <c r="X18" s="52">
        <v>0.999971</v>
      </c>
      <c r="Y18" s="52">
        <v>0</v>
      </c>
      <c r="Z18" s="52" t="s">
        <v>516</v>
      </c>
      <c r="AA18" s="82">
        <v>18</v>
      </c>
      <c r="AB18" s="82"/>
      <c r="AC18" s="98"/>
      <c r="AD18" s="85" t="s">
        <v>334</v>
      </c>
      <c r="AE18" s="85">
        <v>3348</v>
      </c>
      <c r="AF18" s="85">
        <v>6434</v>
      </c>
      <c r="AG18" s="85">
        <v>23231</v>
      </c>
      <c r="AH18" s="85">
        <v>781</v>
      </c>
      <c r="AI18" s="85"/>
      <c r="AJ18" s="85" t="s">
        <v>353</v>
      </c>
      <c r="AK18" s="85" t="s">
        <v>367</v>
      </c>
      <c r="AL18" s="90" t="s">
        <v>383</v>
      </c>
      <c r="AM18" s="85"/>
      <c r="AN18" s="87">
        <v>39517.60414351852</v>
      </c>
      <c r="AO18" s="90" t="s">
        <v>401</v>
      </c>
      <c r="AP18" s="85" t="b">
        <v>0</v>
      </c>
      <c r="AQ18" s="85" t="b">
        <v>0</v>
      </c>
      <c r="AR18" s="85" t="b">
        <v>1</v>
      </c>
      <c r="AS18" s="85"/>
      <c r="AT18" s="85">
        <v>325</v>
      </c>
      <c r="AU18" s="90" t="s">
        <v>409</v>
      </c>
      <c r="AV18" s="85" t="b">
        <v>0</v>
      </c>
      <c r="AW18" s="85" t="s">
        <v>423</v>
      </c>
      <c r="AX18" s="90" t="s">
        <v>439</v>
      </c>
      <c r="AY18" s="85" t="s">
        <v>66</v>
      </c>
      <c r="AZ18" s="85" t="str">
        <f>REPLACE(INDEX(GroupVertices[Group],MATCH(Vertices[[#This Row],[Vertex]],GroupVertices[Vertex],0)),1,1,"")</f>
        <v>6</v>
      </c>
      <c r="BA18" s="51"/>
      <c r="BB18" s="51"/>
      <c r="BC18" s="51"/>
      <c r="BD18" s="51"/>
      <c r="BE18" s="51" t="s">
        <v>252</v>
      </c>
      <c r="BF18" s="51" t="s">
        <v>252</v>
      </c>
      <c r="BG18" s="128" t="s">
        <v>671</v>
      </c>
      <c r="BH18" s="128" t="s">
        <v>671</v>
      </c>
      <c r="BI18" s="128" t="s">
        <v>682</v>
      </c>
      <c r="BJ18" s="128" t="s">
        <v>682</v>
      </c>
      <c r="BK18" s="128">
        <v>0</v>
      </c>
      <c r="BL18" s="131">
        <v>0</v>
      </c>
      <c r="BM18" s="128">
        <v>0</v>
      </c>
      <c r="BN18" s="131">
        <v>0</v>
      </c>
      <c r="BO18" s="128">
        <v>0</v>
      </c>
      <c r="BP18" s="131">
        <v>0</v>
      </c>
      <c r="BQ18" s="128">
        <v>25</v>
      </c>
      <c r="BR18" s="131">
        <v>100</v>
      </c>
      <c r="BS18" s="128">
        <v>25</v>
      </c>
      <c r="BT18" s="2"/>
      <c r="BU18" s="3"/>
      <c r="BV18" s="3"/>
      <c r="BW18" s="3"/>
      <c r="BX18" s="3"/>
    </row>
    <row r="19" spans="1:76" ht="15">
      <c r="A19" s="14" t="s">
        <v>220</v>
      </c>
      <c r="B19" s="15"/>
      <c r="C19" s="15" t="s">
        <v>64</v>
      </c>
      <c r="D19" s="93">
        <v>185.02738118521415</v>
      </c>
      <c r="E19" s="81"/>
      <c r="F19" s="112" t="s">
        <v>260</v>
      </c>
      <c r="G19" s="15"/>
      <c r="H19" s="16" t="s">
        <v>220</v>
      </c>
      <c r="I19" s="66"/>
      <c r="J19" s="66"/>
      <c r="K19" s="114" t="s">
        <v>459</v>
      </c>
      <c r="L19" s="94">
        <v>223.17777777777778</v>
      </c>
      <c r="M19" s="95">
        <v>7625.94287109375</v>
      </c>
      <c r="N19" s="95">
        <v>6293.48828125</v>
      </c>
      <c r="O19" s="77"/>
      <c r="P19" s="96"/>
      <c r="Q19" s="96"/>
      <c r="R19" s="97"/>
      <c r="S19" s="51">
        <v>0</v>
      </c>
      <c r="T19" s="51">
        <v>2</v>
      </c>
      <c r="U19" s="52">
        <v>2</v>
      </c>
      <c r="V19" s="52">
        <v>0.5</v>
      </c>
      <c r="W19" s="52">
        <v>0</v>
      </c>
      <c r="X19" s="52">
        <v>1.459417</v>
      </c>
      <c r="Y19" s="52">
        <v>0</v>
      </c>
      <c r="Z19" s="52">
        <v>0</v>
      </c>
      <c r="AA19" s="82">
        <v>19</v>
      </c>
      <c r="AB19" s="82"/>
      <c r="AC19" s="98"/>
      <c r="AD19" s="85" t="s">
        <v>335</v>
      </c>
      <c r="AE19" s="85">
        <v>451</v>
      </c>
      <c r="AF19" s="85">
        <v>301</v>
      </c>
      <c r="AG19" s="85">
        <v>5757</v>
      </c>
      <c r="AH19" s="85">
        <v>7676</v>
      </c>
      <c r="AI19" s="85"/>
      <c r="AJ19" s="85" t="s">
        <v>354</v>
      </c>
      <c r="AK19" s="85" t="s">
        <v>368</v>
      </c>
      <c r="AL19" s="90" t="s">
        <v>384</v>
      </c>
      <c r="AM19" s="85"/>
      <c r="AN19" s="87">
        <v>39861.77780092593</v>
      </c>
      <c r="AO19" s="90" t="s">
        <v>402</v>
      </c>
      <c r="AP19" s="85" t="b">
        <v>0</v>
      </c>
      <c r="AQ19" s="85" t="b">
        <v>0</v>
      </c>
      <c r="AR19" s="85" t="b">
        <v>1</v>
      </c>
      <c r="AS19" s="85"/>
      <c r="AT19" s="85">
        <v>8</v>
      </c>
      <c r="AU19" s="90" t="s">
        <v>410</v>
      </c>
      <c r="AV19" s="85" t="b">
        <v>0</v>
      </c>
      <c r="AW19" s="85" t="s">
        <v>423</v>
      </c>
      <c r="AX19" s="90" t="s">
        <v>440</v>
      </c>
      <c r="AY19" s="85" t="s">
        <v>66</v>
      </c>
      <c r="AZ19" s="85" t="str">
        <f>REPLACE(INDEX(GroupVertices[Group],MATCH(Vertices[[#This Row],[Vertex]],GroupVertices[Vertex],0)),1,1,"")</f>
        <v>2</v>
      </c>
      <c r="BA19" s="51"/>
      <c r="BB19" s="51"/>
      <c r="BC19" s="51"/>
      <c r="BD19" s="51"/>
      <c r="BE19" s="51" t="s">
        <v>252</v>
      </c>
      <c r="BF19" s="51" t="s">
        <v>252</v>
      </c>
      <c r="BG19" s="128" t="s">
        <v>671</v>
      </c>
      <c r="BH19" s="128" t="s">
        <v>671</v>
      </c>
      <c r="BI19" s="128" t="s">
        <v>682</v>
      </c>
      <c r="BJ19" s="128" t="s">
        <v>682</v>
      </c>
      <c r="BK19" s="128">
        <v>0</v>
      </c>
      <c r="BL19" s="131">
        <v>0</v>
      </c>
      <c r="BM19" s="128">
        <v>0</v>
      </c>
      <c r="BN19" s="131">
        <v>0</v>
      </c>
      <c r="BO19" s="128">
        <v>0</v>
      </c>
      <c r="BP19" s="131">
        <v>0</v>
      </c>
      <c r="BQ19" s="128">
        <v>27</v>
      </c>
      <c r="BR19" s="131">
        <v>100</v>
      </c>
      <c r="BS19" s="128">
        <v>27</v>
      </c>
      <c r="BT19" s="2"/>
      <c r="BU19" s="3"/>
      <c r="BV19" s="3"/>
      <c r="BW19" s="3"/>
      <c r="BX19" s="3"/>
    </row>
    <row r="20" spans="1:76" ht="15">
      <c r="A20" s="14" t="s">
        <v>229</v>
      </c>
      <c r="B20" s="15"/>
      <c r="C20" s="15" t="s">
        <v>64</v>
      </c>
      <c r="D20" s="93">
        <v>998.6068844122824</v>
      </c>
      <c r="E20" s="81"/>
      <c r="F20" s="112" t="s">
        <v>421</v>
      </c>
      <c r="G20" s="15"/>
      <c r="H20" s="16" t="s">
        <v>229</v>
      </c>
      <c r="I20" s="66"/>
      <c r="J20" s="66"/>
      <c r="K20" s="114" t="s">
        <v>460</v>
      </c>
      <c r="L20" s="94">
        <v>1</v>
      </c>
      <c r="M20" s="95">
        <v>7625.94287109375</v>
      </c>
      <c r="N20" s="95">
        <v>8528.55859375</v>
      </c>
      <c r="O20" s="77"/>
      <c r="P20" s="96"/>
      <c r="Q20" s="96"/>
      <c r="R20" s="97"/>
      <c r="S20" s="51">
        <v>1</v>
      </c>
      <c r="T20" s="51">
        <v>0</v>
      </c>
      <c r="U20" s="52">
        <v>0</v>
      </c>
      <c r="V20" s="52">
        <v>0.333333</v>
      </c>
      <c r="W20" s="52">
        <v>0</v>
      </c>
      <c r="X20" s="52">
        <v>0.770248</v>
      </c>
      <c r="Y20" s="52">
        <v>0</v>
      </c>
      <c r="Z20" s="52">
        <v>0</v>
      </c>
      <c r="AA20" s="82">
        <v>20</v>
      </c>
      <c r="AB20" s="82"/>
      <c r="AC20" s="98"/>
      <c r="AD20" s="85" t="s">
        <v>336</v>
      </c>
      <c r="AE20" s="85">
        <v>2618</v>
      </c>
      <c r="AF20" s="85">
        <v>10229</v>
      </c>
      <c r="AG20" s="85">
        <v>11929</v>
      </c>
      <c r="AH20" s="85">
        <v>5515</v>
      </c>
      <c r="AI20" s="85"/>
      <c r="AJ20" s="85" t="s">
        <v>355</v>
      </c>
      <c r="AK20" s="85" t="s">
        <v>369</v>
      </c>
      <c r="AL20" s="90" t="s">
        <v>385</v>
      </c>
      <c r="AM20" s="85"/>
      <c r="AN20" s="87">
        <v>41460.94059027778</v>
      </c>
      <c r="AO20" s="90" t="s">
        <v>403</v>
      </c>
      <c r="AP20" s="85" t="b">
        <v>0</v>
      </c>
      <c r="AQ20" s="85" t="b">
        <v>0</v>
      </c>
      <c r="AR20" s="85" t="b">
        <v>0</v>
      </c>
      <c r="AS20" s="85"/>
      <c r="AT20" s="85">
        <v>257</v>
      </c>
      <c r="AU20" s="90" t="s">
        <v>406</v>
      </c>
      <c r="AV20" s="85" t="b">
        <v>0</v>
      </c>
      <c r="AW20" s="85" t="s">
        <v>423</v>
      </c>
      <c r="AX20" s="90" t="s">
        <v>441</v>
      </c>
      <c r="AY20" s="85" t="s">
        <v>65</v>
      </c>
      <c r="AZ20" s="85" t="str">
        <f>REPLACE(INDEX(GroupVertices[Group],MATCH(Vertices[[#This Row],[Vertex]],GroupVertices[Vertex],0)),1,1,"")</f>
        <v>2</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99" t="s">
        <v>230</v>
      </c>
      <c r="B21" s="100"/>
      <c r="C21" s="100" t="s">
        <v>64</v>
      </c>
      <c r="D21" s="101">
        <v>320.15959319381966</v>
      </c>
      <c r="E21" s="102"/>
      <c r="F21" s="113" t="s">
        <v>422</v>
      </c>
      <c r="G21" s="100"/>
      <c r="H21" s="103" t="s">
        <v>230</v>
      </c>
      <c r="I21" s="104"/>
      <c r="J21" s="104"/>
      <c r="K21" s="115" t="s">
        <v>461</v>
      </c>
      <c r="L21" s="105">
        <v>1</v>
      </c>
      <c r="M21" s="106">
        <v>9078.0400390625</v>
      </c>
      <c r="N21" s="106">
        <v>8528.55859375</v>
      </c>
      <c r="O21" s="107"/>
      <c r="P21" s="108"/>
      <c r="Q21" s="108"/>
      <c r="R21" s="109"/>
      <c r="S21" s="51">
        <v>1</v>
      </c>
      <c r="T21" s="51">
        <v>0</v>
      </c>
      <c r="U21" s="52">
        <v>0</v>
      </c>
      <c r="V21" s="52">
        <v>0.333333</v>
      </c>
      <c r="W21" s="52">
        <v>0</v>
      </c>
      <c r="X21" s="52">
        <v>0.770248</v>
      </c>
      <c r="Y21" s="52">
        <v>0</v>
      </c>
      <c r="Z21" s="52">
        <v>0</v>
      </c>
      <c r="AA21" s="110">
        <v>21</v>
      </c>
      <c r="AB21" s="110"/>
      <c r="AC21" s="111"/>
      <c r="AD21" s="85" t="s">
        <v>337</v>
      </c>
      <c r="AE21" s="85">
        <v>437</v>
      </c>
      <c r="AF21" s="85">
        <v>1950</v>
      </c>
      <c r="AG21" s="85">
        <v>5936</v>
      </c>
      <c r="AH21" s="85">
        <v>503</v>
      </c>
      <c r="AI21" s="85"/>
      <c r="AJ21" s="85" t="s">
        <v>356</v>
      </c>
      <c r="AK21" s="85" t="s">
        <v>370</v>
      </c>
      <c r="AL21" s="90" t="s">
        <v>386</v>
      </c>
      <c r="AM21" s="85"/>
      <c r="AN21" s="87">
        <v>39839.768912037034</v>
      </c>
      <c r="AO21" s="90" t="s">
        <v>404</v>
      </c>
      <c r="AP21" s="85" t="b">
        <v>0</v>
      </c>
      <c r="AQ21" s="85" t="b">
        <v>0</v>
      </c>
      <c r="AR21" s="85" t="b">
        <v>1</v>
      </c>
      <c r="AS21" s="85"/>
      <c r="AT21" s="85">
        <v>75</v>
      </c>
      <c r="AU21" s="90" t="s">
        <v>409</v>
      </c>
      <c r="AV21" s="85" t="b">
        <v>0</v>
      </c>
      <c r="AW21" s="85" t="s">
        <v>423</v>
      </c>
      <c r="AX21" s="90" t="s">
        <v>442</v>
      </c>
      <c r="AY21" s="85" t="s">
        <v>65</v>
      </c>
      <c r="AZ21" s="85" t="str">
        <f>REPLACE(INDEX(GroupVertices[Group],MATCH(Vertices[[#This Row],[Vertex]],GroupVertices[Vertex],0)),1,1,"")</f>
        <v>2</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hyperlinks>
    <hyperlink ref="AL3" r:id="rId1" display="https://t.co/QxhOMY3YGU"/>
    <hyperlink ref="AL4" r:id="rId2" display="https://t.co/872vagjsY8"/>
    <hyperlink ref="AL5" r:id="rId3" display="https://t.co/pML6xFgnin"/>
    <hyperlink ref="AL8" r:id="rId4" display="https://t.co/RpEkj73qRD"/>
    <hyperlink ref="AL9" r:id="rId5" display="http://t.co/wn8mVFF03r"/>
    <hyperlink ref="AL10" r:id="rId6" display="https://t.co/CjTBtyS2K4"/>
    <hyperlink ref="AL11" r:id="rId7" display="https://t.co/2qJGjFy0Ps"/>
    <hyperlink ref="AL12" r:id="rId8" display="http://t.co/hZHjVL7TGi"/>
    <hyperlink ref="AL13" r:id="rId9" display="https://t.co/4L3JhuQTdh"/>
    <hyperlink ref="AL14" r:id="rId10" display="https://t.co/x6BtwAlayw"/>
    <hyperlink ref="AL15" r:id="rId11" display="https://t.co/xhGWaqThbo"/>
    <hyperlink ref="AL16" r:id="rId12" display="https://t.co/qOC3lwRNKl"/>
    <hyperlink ref="AL18" r:id="rId13" display="https://t.co/1yVst4HIoR"/>
    <hyperlink ref="AL19" r:id="rId14" display="https://t.co/JHMrCyoZzd"/>
    <hyperlink ref="AL20" r:id="rId15" display="http://asm.ca.gov/gonzalez"/>
    <hyperlink ref="AL21" r:id="rId16" display="http://t.co/0kPmmmLI"/>
    <hyperlink ref="AO3" r:id="rId17" display="https://pbs.twimg.com/profile_banners/34169085/1555871327"/>
    <hyperlink ref="AO4" r:id="rId18" display="https://pbs.twimg.com/profile_banners/536610418/1435156324"/>
    <hyperlink ref="AO5" r:id="rId19" display="https://pbs.twimg.com/profile_banners/781982295863484456/1557841834"/>
    <hyperlink ref="AO6" r:id="rId20" display="https://pbs.twimg.com/profile_banners/50711168/1554995905"/>
    <hyperlink ref="AO7" r:id="rId21" display="https://pbs.twimg.com/profile_banners/2613485677/1558649381"/>
    <hyperlink ref="AO8" r:id="rId22" display="https://pbs.twimg.com/profile_banners/785968989092446209/1522281288"/>
    <hyperlink ref="AO9" r:id="rId23" display="https://pbs.twimg.com/profile_banners/422893220/1521497845"/>
    <hyperlink ref="AO10" r:id="rId24" display="https://pbs.twimg.com/profile_banners/475393715/1425922016"/>
    <hyperlink ref="AO11" r:id="rId25" display="https://pbs.twimg.com/profile_banners/23798922/1508865128"/>
    <hyperlink ref="AO12" r:id="rId26" display="https://pbs.twimg.com/profile_banners/42646960/1537537222"/>
    <hyperlink ref="AO13" r:id="rId27" display="https://pbs.twimg.com/profile_banners/1372827320/1546963113"/>
    <hyperlink ref="AO14" r:id="rId28" display="https://pbs.twimg.com/profile_banners/37008978/1558634353"/>
    <hyperlink ref="AO15" r:id="rId29" display="https://pbs.twimg.com/profile_banners/14208785/1550002622"/>
    <hyperlink ref="AO17" r:id="rId30" display="https://pbs.twimg.com/profile_banners/822473467870191616/1554775608"/>
    <hyperlink ref="AO18" r:id="rId31" display="https://pbs.twimg.com/profile_banners/14114068/1535340805"/>
    <hyperlink ref="AO19" r:id="rId32" display="https://pbs.twimg.com/profile_banners/21115431/1545945355"/>
    <hyperlink ref="AO20" r:id="rId33" display="https://pbs.twimg.com/profile_banners/1571456322/1550968592"/>
    <hyperlink ref="AO21" r:id="rId34" display="https://pbs.twimg.com/profile_banners/19548478/1509651300"/>
    <hyperlink ref="AU3" r:id="rId35" display="http://abs.twimg.com/images/themes/theme14/bg.gif"/>
    <hyperlink ref="AU4" r:id="rId36" display="http://abs.twimg.com/images/themes/theme1/bg.png"/>
    <hyperlink ref="AU5" r:id="rId37" display="http://abs.twimg.com/images/themes/theme1/bg.png"/>
    <hyperlink ref="AU6" r:id="rId38" display="http://abs.twimg.com/images/themes/theme7/bg.gif"/>
    <hyperlink ref="AU7" r:id="rId39" display="http://abs.twimg.com/images/themes/theme1/bg.png"/>
    <hyperlink ref="AU9" r:id="rId40" display="http://abs.twimg.com/images/themes/theme1/bg.png"/>
    <hyperlink ref="AU10" r:id="rId41" display="http://abs.twimg.com/images/themes/theme1/bg.png"/>
    <hyperlink ref="AU11" r:id="rId42" display="http://abs.twimg.com/images/themes/theme16/bg.gif"/>
    <hyperlink ref="AU12" r:id="rId43" display="http://abs.twimg.com/images/themes/theme1/bg.png"/>
    <hyperlink ref="AU13" r:id="rId44" display="http://abs.twimg.com/images/themes/theme1/bg.png"/>
    <hyperlink ref="AU14" r:id="rId45" display="http://abs.twimg.com/images/themes/theme1/bg.png"/>
    <hyperlink ref="AU15" r:id="rId46" display="http://abs.twimg.com/images/themes/theme1/bg.png"/>
    <hyperlink ref="AU18" r:id="rId47" display="http://abs.twimg.com/images/themes/theme5/bg.gif"/>
    <hyperlink ref="AU19" r:id="rId48" display="http://abs.twimg.com/images/themes/theme18/bg.gif"/>
    <hyperlink ref="AU20" r:id="rId49" display="http://abs.twimg.com/images/themes/theme1/bg.png"/>
    <hyperlink ref="AU21" r:id="rId50" display="http://abs.twimg.com/images/themes/theme5/bg.gif"/>
    <hyperlink ref="F3" r:id="rId51" display="http://pbs.twimg.com/profile_images/1164944730280431617/_6ycq3Cd_normal.jpg"/>
    <hyperlink ref="F4" r:id="rId52" display="http://pbs.twimg.com/profile_images/1157753871168487424/Iv7KJuFI_normal.jpg"/>
    <hyperlink ref="F5" r:id="rId53" display="http://pbs.twimg.com/profile_images/1034061111878926338/F6noKVPX_normal.jpg"/>
    <hyperlink ref="F6" r:id="rId54" display="http://pbs.twimg.com/profile_images/1116362756964458497/tMWasG92_normal.jpg"/>
    <hyperlink ref="F7" r:id="rId55" display="http://pbs.twimg.com/profile_images/1131683640021331969/eAXr26dn_normal.jpg"/>
    <hyperlink ref="F8" r:id="rId56" display="http://pbs.twimg.com/profile_images/1101359827866058752/t2wE5lfn_normal.jpg"/>
    <hyperlink ref="F9" r:id="rId57" display="http://pbs.twimg.com/profile_images/654521427551367168/AkjRumyP_normal.png"/>
    <hyperlink ref="F10" r:id="rId58" display="http://pbs.twimg.com/profile_images/918368845064056832/05c35UmX_normal.jpg"/>
    <hyperlink ref="F11" r:id="rId59" display="http://pbs.twimg.com/profile_images/1011593316721278976/lrPtj5d5_normal.jpg"/>
    <hyperlink ref="F12" r:id="rId60" display="http://pbs.twimg.com/profile_images/378800000303031384/7f35d7cb6deb1a8af1779d4e43e41345_normal.png"/>
    <hyperlink ref="F13" r:id="rId61" display="http://pbs.twimg.com/profile_images/378800000661949505/acf9c3e18b7634360c9c8820e4f7376a_normal.jpeg"/>
    <hyperlink ref="F14" r:id="rId62" display="http://pbs.twimg.com/profile_images/691751412036808705/40DpcbP9_normal.jpg"/>
    <hyperlink ref="F15" r:id="rId63" display="http://pbs.twimg.com/profile_images/1154915080900730880/Qe5pMZ1O_normal.jpg"/>
    <hyperlink ref="F16" r:id="rId64" display="http://pbs.twimg.com/profile_images/1103133792737345537/aCXRQeO7_normal.jpg"/>
    <hyperlink ref="F17" r:id="rId65" display="http://pbs.twimg.com/profile_images/1087141968411611137/km7bO5cr_normal.jpg"/>
    <hyperlink ref="F18" r:id="rId66" display="http://pbs.twimg.com/profile_images/1033920388353417217/RR3ao0v0_normal.jpg"/>
    <hyperlink ref="F19" r:id="rId67" display="http://pbs.twimg.com/profile_images/1108424332357730304/HZVSVkAN_normal.jpg"/>
    <hyperlink ref="F20" r:id="rId68" display="http://pbs.twimg.com/profile_images/799719066734735360/ZKyZzzEH_normal.jpg"/>
    <hyperlink ref="F21" r:id="rId69" display="http://pbs.twimg.com/profile_images/610551612906434560/M-u_kR9B_normal.jpg"/>
    <hyperlink ref="AX3" r:id="rId70" display="https://twitter.com/mclemoremr"/>
    <hyperlink ref="AX4" r:id="rId71" display="https://twitter.com/doccrearperry"/>
    <hyperlink ref="AX5" r:id="rId72" display="https://twitter.com/blkmamasmatter"/>
    <hyperlink ref="AX6" r:id="rId73" display="https://twitter.com/tweetaonl"/>
    <hyperlink ref="AX7" r:id="rId74" display="https://twitter.com/rjwarrior"/>
    <hyperlink ref="AX8" r:id="rId75" display="https://twitter.com/drjessigold"/>
    <hyperlink ref="AX9" r:id="rId76" display="https://twitter.com/cmqcc"/>
    <hyperlink ref="AX10" r:id="rId77" display="https://twitter.com/kpobgyndoc"/>
    <hyperlink ref="AX11" r:id="rId78" display="https://twitter.com/selfmagazine"/>
    <hyperlink ref="AX12" r:id="rId79" display="https://twitter.com/maternova"/>
    <hyperlink ref="AX13" r:id="rId80" display="https://twitter.com/beccah_health"/>
    <hyperlink ref="AX14" r:id="rId81" display="https://twitter.com/chcfnews"/>
    <hyperlink ref="AX15" r:id="rId82" display="https://twitter.com/healthnet"/>
    <hyperlink ref="AX16" r:id="rId83" display="https://twitter.com/jessicaroach01"/>
    <hyperlink ref="AX17" r:id="rId84" display="https://twitter.com/ashmolovely"/>
    <hyperlink ref="AX18" r:id="rId85" display="https://twitter.com/that_danielle"/>
    <hyperlink ref="AX19" r:id="rId86" display="https://twitter.com/katbache"/>
    <hyperlink ref="AX20" r:id="rId87" display="https://twitter.com/lorenaad80"/>
    <hyperlink ref="AX21" r:id="rId88" display="https://twitter.com/bw4wla"/>
  </hyperlinks>
  <printOptions/>
  <pageMargins left="0.7" right="0.7" top="0.75" bottom="0.75" header="0.3" footer="0.3"/>
  <pageSetup horizontalDpi="600" verticalDpi="600" orientation="portrait" r:id="rId92"/>
  <legacyDrawing r:id="rId90"/>
  <tableParts>
    <tablePart r:id="rId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531</v>
      </c>
      <c r="Z2" s="13" t="s">
        <v>539</v>
      </c>
      <c r="AA2" s="13" t="s">
        <v>550</v>
      </c>
      <c r="AB2" s="13" t="s">
        <v>584</v>
      </c>
      <c r="AC2" s="13" t="s">
        <v>621</v>
      </c>
      <c r="AD2" s="13" t="s">
        <v>639</v>
      </c>
      <c r="AE2" s="13" t="s">
        <v>641</v>
      </c>
      <c r="AF2" s="13" t="s">
        <v>653</v>
      </c>
      <c r="AG2" s="67" t="s">
        <v>717</v>
      </c>
      <c r="AH2" s="67" t="s">
        <v>718</v>
      </c>
      <c r="AI2" s="67" t="s">
        <v>719</v>
      </c>
      <c r="AJ2" s="67" t="s">
        <v>720</v>
      </c>
      <c r="AK2" s="67" t="s">
        <v>721</v>
      </c>
      <c r="AL2" s="67" t="s">
        <v>722</v>
      </c>
      <c r="AM2" s="67" t="s">
        <v>723</v>
      </c>
      <c r="AN2" s="67" t="s">
        <v>724</v>
      </c>
      <c r="AO2" s="67" t="s">
        <v>727</v>
      </c>
    </row>
    <row r="3" spans="1:41" ht="15">
      <c r="A3" s="125" t="s">
        <v>501</v>
      </c>
      <c r="B3" s="126" t="s">
        <v>507</v>
      </c>
      <c r="C3" s="126" t="s">
        <v>56</v>
      </c>
      <c r="D3" s="117"/>
      <c r="E3" s="116"/>
      <c r="F3" s="118" t="s">
        <v>754</v>
      </c>
      <c r="G3" s="119"/>
      <c r="H3" s="119"/>
      <c r="I3" s="120">
        <v>3</v>
      </c>
      <c r="J3" s="121"/>
      <c r="K3" s="51">
        <v>7</v>
      </c>
      <c r="L3" s="51">
        <v>3</v>
      </c>
      <c r="M3" s="51">
        <v>14</v>
      </c>
      <c r="N3" s="51">
        <v>17</v>
      </c>
      <c r="O3" s="51">
        <v>0</v>
      </c>
      <c r="P3" s="52">
        <v>0.125</v>
      </c>
      <c r="Q3" s="52">
        <v>0.2222222222222222</v>
      </c>
      <c r="R3" s="51">
        <v>1</v>
      </c>
      <c r="S3" s="51">
        <v>0</v>
      </c>
      <c r="T3" s="51">
        <v>7</v>
      </c>
      <c r="U3" s="51">
        <v>17</v>
      </c>
      <c r="V3" s="51">
        <v>2</v>
      </c>
      <c r="W3" s="52">
        <v>1.387755</v>
      </c>
      <c r="X3" s="52">
        <v>0.21428571428571427</v>
      </c>
      <c r="Y3" s="85"/>
      <c r="Z3" s="85"/>
      <c r="AA3" s="85"/>
      <c r="AB3" s="91" t="s">
        <v>585</v>
      </c>
      <c r="AC3" s="91" t="s">
        <v>622</v>
      </c>
      <c r="AD3" s="91" t="s">
        <v>640</v>
      </c>
      <c r="AE3" s="91" t="s">
        <v>642</v>
      </c>
      <c r="AF3" s="91" t="s">
        <v>654</v>
      </c>
      <c r="AG3" s="128">
        <v>3</v>
      </c>
      <c r="AH3" s="131">
        <v>2.5</v>
      </c>
      <c r="AI3" s="128">
        <v>3</v>
      </c>
      <c r="AJ3" s="131">
        <v>2.5</v>
      </c>
      <c r="AK3" s="128">
        <v>0</v>
      </c>
      <c r="AL3" s="131">
        <v>0</v>
      </c>
      <c r="AM3" s="128">
        <v>114</v>
      </c>
      <c r="AN3" s="131">
        <v>95</v>
      </c>
      <c r="AO3" s="128">
        <v>120</v>
      </c>
    </row>
    <row r="4" spans="1:41" ht="15">
      <c r="A4" s="125" t="s">
        <v>502</v>
      </c>
      <c r="B4" s="126" t="s">
        <v>508</v>
      </c>
      <c r="C4" s="126" t="s">
        <v>56</v>
      </c>
      <c r="D4" s="122"/>
      <c r="E4" s="100"/>
      <c r="F4" s="103" t="s">
        <v>502</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t="s">
        <v>252</v>
      </c>
      <c r="AB4" s="91" t="s">
        <v>290</v>
      </c>
      <c r="AC4" s="91" t="s">
        <v>290</v>
      </c>
      <c r="AD4" s="91"/>
      <c r="AE4" s="91" t="s">
        <v>643</v>
      </c>
      <c r="AF4" s="91" t="s">
        <v>655</v>
      </c>
      <c r="AG4" s="128">
        <v>0</v>
      </c>
      <c r="AH4" s="131">
        <v>0</v>
      </c>
      <c r="AI4" s="128">
        <v>0</v>
      </c>
      <c r="AJ4" s="131">
        <v>0</v>
      </c>
      <c r="AK4" s="128">
        <v>0</v>
      </c>
      <c r="AL4" s="131">
        <v>0</v>
      </c>
      <c r="AM4" s="128">
        <v>27</v>
      </c>
      <c r="AN4" s="131">
        <v>100</v>
      </c>
      <c r="AO4" s="128">
        <v>27</v>
      </c>
    </row>
    <row r="5" spans="1:41" ht="15">
      <c r="A5" s="125" t="s">
        <v>503</v>
      </c>
      <c r="B5" s="126" t="s">
        <v>509</v>
      </c>
      <c r="C5" s="126" t="s">
        <v>56</v>
      </c>
      <c r="D5" s="122"/>
      <c r="E5" s="100"/>
      <c r="F5" s="103" t="s">
        <v>503</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t="s">
        <v>246</v>
      </c>
      <c r="Z5" s="85" t="s">
        <v>248</v>
      </c>
      <c r="AA5" s="85" t="s">
        <v>251</v>
      </c>
      <c r="AB5" s="91" t="s">
        <v>290</v>
      </c>
      <c r="AC5" s="91" t="s">
        <v>290</v>
      </c>
      <c r="AD5" s="91"/>
      <c r="AE5" s="91" t="s">
        <v>644</v>
      </c>
      <c r="AF5" s="91" t="s">
        <v>656</v>
      </c>
      <c r="AG5" s="128">
        <v>0</v>
      </c>
      <c r="AH5" s="131">
        <v>0</v>
      </c>
      <c r="AI5" s="128">
        <v>0</v>
      </c>
      <c r="AJ5" s="131">
        <v>0</v>
      </c>
      <c r="AK5" s="128">
        <v>0</v>
      </c>
      <c r="AL5" s="131">
        <v>0</v>
      </c>
      <c r="AM5" s="128">
        <v>8</v>
      </c>
      <c r="AN5" s="131">
        <v>100</v>
      </c>
      <c r="AO5" s="128">
        <v>8</v>
      </c>
    </row>
    <row r="6" spans="1:41" ht="15">
      <c r="A6" s="125" t="s">
        <v>504</v>
      </c>
      <c r="B6" s="126" t="s">
        <v>510</v>
      </c>
      <c r="C6" s="126" t="s">
        <v>56</v>
      </c>
      <c r="D6" s="122"/>
      <c r="E6" s="100"/>
      <c r="F6" s="103" t="s">
        <v>755</v>
      </c>
      <c r="G6" s="107"/>
      <c r="H6" s="107"/>
      <c r="I6" s="123">
        <v>6</v>
      </c>
      <c r="J6" s="110"/>
      <c r="K6" s="51">
        <v>3</v>
      </c>
      <c r="L6" s="51">
        <v>3</v>
      </c>
      <c r="M6" s="51">
        <v>0</v>
      </c>
      <c r="N6" s="51">
        <v>3</v>
      </c>
      <c r="O6" s="51">
        <v>0</v>
      </c>
      <c r="P6" s="52">
        <v>0</v>
      </c>
      <c r="Q6" s="52">
        <v>0</v>
      </c>
      <c r="R6" s="51">
        <v>1</v>
      </c>
      <c r="S6" s="51">
        <v>0</v>
      </c>
      <c r="T6" s="51">
        <v>3</v>
      </c>
      <c r="U6" s="51">
        <v>3</v>
      </c>
      <c r="V6" s="51">
        <v>1</v>
      </c>
      <c r="W6" s="52">
        <v>0.666667</v>
      </c>
      <c r="X6" s="52">
        <v>0.5</v>
      </c>
      <c r="Y6" s="85" t="s">
        <v>245</v>
      </c>
      <c r="Z6" s="85" t="s">
        <v>247</v>
      </c>
      <c r="AA6" s="85" t="s">
        <v>249</v>
      </c>
      <c r="AB6" s="91" t="s">
        <v>586</v>
      </c>
      <c r="AC6" s="91" t="s">
        <v>623</v>
      </c>
      <c r="AD6" s="91"/>
      <c r="AE6" s="91" t="s">
        <v>645</v>
      </c>
      <c r="AF6" s="91" t="s">
        <v>657</v>
      </c>
      <c r="AG6" s="128">
        <v>5</v>
      </c>
      <c r="AH6" s="131">
        <v>8.474576271186441</v>
      </c>
      <c r="AI6" s="128">
        <v>0</v>
      </c>
      <c r="AJ6" s="131">
        <v>0</v>
      </c>
      <c r="AK6" s="128">
        <v>0</v>
      </c>
      <c r="AL6" s="131">
        <v>0</v>
      </c>
      <c r="AM6" s="128">
        <v>54</v>
      </c>
      <c r="AN6" s="131">
        <v>91.52542372881356</v>
      </c>
      <c r="AO6" s="128">
        <v>59</v>
      </c>
    </row>
    <row r="7" spans="1:41" ht="15">
      <c r="A7" s="125" t="s">
        <v>505</v>
      </c>
      <c r="B7" s="126" t="s">
        <v>511</v>
      </c>
      <c r="C7" s="126" t="s">
        <v>56</v>
      </c>
      <c r="D7" s="122"/>
      <c r="E7" s="100"/>
      <c r="F7" s="103" t="s">
        <v>756</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c r="Z7" s="85"/>
      <c r="AA7" s="85" t="s">
        <v>225</v>
      </c>
      <c r="AB7" s="91" t="s">
        <v>587</v>
      </c>
      <c r="AC7" s="91" t="s">
        <v>624</v>
      </c>
      <c r="AD7" s="91"/>
      <c r="AE7" s="91" t="s">
        <v>217</v>
      </c>
      <c r="AF7" s="91" t="s">
        <v>658</v>
      </c>
      <c r="AG7" s="128">
        <v>0</v>
      </c>
      <c r="AH7" s="131">
        <v>0</v>
      </c>
      <c r="AI7" s="128">
        <v>0</v>
      </c>
      <c r="AJ7" s="131">
        <v>0</v>
      </c>
      <c r="AK7" s="128">
        <v>0</v>
      </c>
      <c r="AL7" s="131">
        <v>0</v>
      </c>
      <c r="AM7" s="128">
        <v>14</v>
      </c>
      <c r="AN7" s="131">
        <v>100</v>
      </c>
      <c r="AO7" s="128">
        <v>14</v>
      </c>
    </row>
    <row r="8" spans="1:41" ht="15">
      <c r="A8" s="125" t="s">
        <v>506</v>
      </c>
      <c r="B8" s="126" t="s">
        <v>512</v>
      </c>
      <c r="C8" s="126" t="s">
        <v>56</v>
      </c>
      <c r="D8" s="122"/>
      <c r="E8" s="100"/>
      <c r="F8" s="103" t="s">
        <v>506</v>
      </c>
      <c r="G8" s="107"/>
      <c r="H8" s="107"/>
      <c r="I8" s="123">
        <v>8</v>
      </c>
      <c r="J8" s="110"/>
      <c r="K8" s="51">
        <v>1</v>
      </c>
      <c r="L8" s="51">
        <v>1</v>
      </c>
      <c r="M8" s="51">
        <v>0</v>
      </c>
      <c r="N8" s="51">
        <v>1</v>
      </c>
      <c r="O8" s="51">
        <v>1</v>
      </c>
      <c r="P8" s="52" t="s">
        <v>516</v>
      </c>
      <c r="Q8" s="52" t="s">
        <v>516</v>
      </c>
      <c r="R8" s="51">
        <v>1</v>
      </c>
      <c r="S8" s="51">
        <v>1</v>
      </c>
      <c r="T8" s="51">
        <v>1</v>
      </c>
      <c r="U8" s="51">
        <v>1</v>
      </c>
      <c r="V8" s="51">
        <v>0</v>
      </c>
      <c r="W8" s="52">
        <v>0</v>
      </c>
      <c r="X8" s="52" t="s">
        <v>516</v>
      </c>
      <c r="Y8" s="85"/>
      <c r="Z8" s="85"/>
      <c r="AA8" s="85" t="s">
        <v>252</v>
      </c>
      <c r="AB8" s="91" t="s">
        <v>290</v>
      </c>
      <c r="AC8" s="91" t="s">
        <v>290</v>
      </c>
      <c r="AD8" s="91"/>
      <c r="AE8" s="91"/>
      <c r="AF8" s="91" t="s">
        <v>219</v>
      </c>
      <c r="AG8" s="128">
        <v>0</v>
      </c>
      <c r="AH8" s="131">
        <v>0</v>
      </c>
      <c r="AI8" s="128">
        <v>0</v>
      </c>
      <c r="AJ8" s="131">
        <v>0</v>
      </c>
      <c r="AK8" s="128">
        <v>0</v>
      </c>
      <c r="AL8" s="131">
        <v>0</v>
      </c>
      <c r="AM8" s="128">
        <v>25</v>
      </c>
      <c r="AN8" s="131">
        <v>100</v>
      </c>
      <c r="AO8" s="128">
        <v>25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501</v>
      </c>
      <c r="B2" s="91" t="s">
        <v>225</v>
      </c>
      <c r="C2" s="85">
        <f>VLOOKUP(GroupVertices[[#This Row],[Vertex]],Vertices[],MATCH("ID",Vertices[[#Headers],[Vertex]:[Vertex Content Word Count]],0),FALSE)</f>
        <v>9</v>
      </c>
    </row>
    <row r="3" spans="1:3" ht="15">
      <c r="A3" s="85" t="s">
        <v>501</v>
      </c>
      <c r="B3" s="91" t="s">
        <v>213</v>
      </c>
      <c r="C3" s="85">
        <f>VLOOKUP(GroupVertices[[#This Row],[Vertex]],Vertices[],MATCH("ID",Vertices[[#Headers],[Vertex]:[Vertex Content Word Count]],0),FALSE)</f>
        <v>8</v>
      </c>
    </row>
    <row r="4" spans="1:3" ht="15">
      <c r="A4" s="85" t="s">
        <v>501</v>
      </c>
      <c r="B4" s="91" t="s">
        <v>212</v>
      </c>
      <c r="C4" s="85">
        <f>VLOOKUP(GroupVertices[[#This Row],[Vertex]],Vertices[],MATCH("ID",Vertices[[#Headers],[Vertex]:[Vertex Content Word Count]],0),FALSE)</f>
        <v>3</v>
      </c>
    </row>
    <row r="5" spans="1:3" ht="15">
      <c r="A5" s="85" t="s">
        <v>501</v>
      </c>
      <c r="B5" s="91" t="s">
        <v>224</v>
      </c>
      <c r="C5" s="85">
        <f>VLOOKUP(GroupVertices[[#This Row],[Vertex]],Vertices[],MATCH("ID",Vertices[[#Headers],[Vertex]:[Vertex Content Word Count]],0),FALSE)</f>
        <v>7</v>
      </c>
    </row>
    <row r="6" spans="1:3" ht="15">
      <c r="A6" s="85" t="s">
        <v>501</v>
      </c>
      <c r="B6" s="91" t="s">
        <v>223</v>
      </c>
      <c r="C6" s="85">
        <f>VLOOKUP(GroupVertices[[#This Row],[Vertex]],Vertices[],MATCH("ID",Vertices[[#Headers],[Vertex]:[Vertex Content Word Count]],0),FALSE)</f>
        <v>6</v>
      </c>
    </row>
    <row r="7" spans="1:3" ht="15">
      <c r="A7" s="85" t="s">
        <v>501</v>
      </c>
      <c r="B7" s="91" t="s">
        <v>222</v>
      </c>
      <c r="C7" s="85">
        <f>VLOOKUP(GroupVertices[[#This Row],[Vertex]],Vertices[],MATCH("ID",Vertices[[#Headers],[Vertex]:[Vertex Content Word Count]],0),FALSE)</f>
        <v>5</v>
      </c>
    </row>
    <row r="8" spans="1:3" ht="15">
      <c r="A8" s="85" t="s">
        <v>501</v>
      </c>
      <c r="B8" s="91" t="s">
        <v>221</v>
      </c>
      <c r="C8" s="85">
        <f>VLOOKUP(GroupVertices[[#This Row],[Vertex]],Vertices[],MATCH("ID",Vertices[[#Headers],[Vertex]:[Vertex Content Word Count]],0),FALSE)</f>
        <v>4</v>
      </c>
    </row>
    <row r="9" spans="1:3" ht="15">
      <c r="A9" s="85" t="s">
        <v>502</v>
      </c>
      <c r="B9" s="91" t="s">
        <v>220</v>
      </c>
      <c r="C9" s="85">
        <f>VLOOKUP(GroupVertices[[#This Row],[Vertex]],Vertices[],MATCH("ID",Vertices[[#Headers],[Vertex]:[Vertex Content Word Count]],0),FALSE)</f>
        <v>19</v>
      </c>
    </row>
    <row r="10" spans="1:3" ht="15">
      <c r="A10" s="85" t="s">
        <v>502</v>
      </c>
      <c r="B10" s="91" t="s">
        <v>230</v>
      </c>
      <c r="C10" s="85">
        <f>VLOOKUP(GroupVertices[[#This Row],[Vertex]],Vertices[],MATCH("ID",Vertices[[#Headers],[Vertex]:[Vertex Content Word Count]],0),FALSE)</f>
        <v>21</v>
      </c>
    </row>
    <row r="11" spans="1:3" ht="15">
      <c r="A11" s="85" t="s">
        <v>502</v>
      </c>
      <c r="B11" s="91" t="s">
        <v>229</v>
      </c>
      <c r="C11" s="85">
        <f>VLOOKUP(GroupVertices[[#This Row],[Vertex]],Vertices[],MATCH("ID",Vertices[[#Headers],[Vertex]:[Vertex Content Word Count]],0),FALSE)</f>
        <v>20</v>
      </c>
    </row>
    <row r="12" spans="1:3" ht="15">
      <c r="A12" s="85" t="s">
        <v>503</v>
      </c>
      <c r="B12" s="91" t="s">
        <v>216</v>
      </c>
      <c r="C12" s="85">
        <f>VLOOKUP(GroupVertices[[#This Row],[Vertex]],Vertices[],MATCH("ID",Vertices[[#Headers],[Vertex]:[Vertex Content Word Count]],0),FALSE)</f>
        <v>13</v>
      </c>
    </row>
    <row r="13" spans="1:3" ht="15">
      <c r="A13" s="85" t="s">
        <v>503</v>
      </c>
      <c r="B13" s="91" t="s">
        <v>228</v>
      </c>
      <c r="C13" s="85">
        <f>VLOOKUP(GroupVertices[[#This Row],[Vertex]],Vertices[],MATCH("ID",Vertices[[#Headers],[Vertex]:[Vertex Content Word Count]],0),FALSE)</f>
        <v>15</v>
      </c>
    </row>
    <row r="14" spans="1:3" ht="15">
      <c r="A14" s="85" t="s">
        <v>503</v>
      </c>
      <c r="B14" s="91" t="s">
        <v>227</v>
      </c>
      <c r="C14" s="85">
        <f>VLOOKUP(GroupVertices[[#This Row],[Vertex]],Vertices[],MATCH("ID",Vertices[[#Headers],[Vertex]:[Vertex Content Word Count]],0),FALSE)</f>
        <v>14</v>
      </c>
    </row>
    <row r="15" spans="1:3" ht="15">
      <c r="A15" s="85" t="s">
        <v>504</v>
      </c>
      <c r="B15" s="91" t="s">
        <v>215</v>
      </c>
      <c r="C15" s="85">
        <f>VLOOKUP(GroupVertices[[#This Row],[Vertex]],Vertices[],MATCH("ID",Vertices[[#Headers],[Vertex]:[Vertex Content Word Count]],0),FALSE)</f>
        <v>12</v>
      </c>
    </row>
    <row r="16" spans="1:3" ht="15">
      <c r="A16" s="85" t="s">
        <v>504</v>
      </c>
      <c r="B16" s="91" t="s">
        <v>214</v>
      </c>
      <c r="C16" s="85">
        <f>VLOOKUP(GroupVertices[[#This Row],[Vertex]],Vertices[],MATCH("ID",Vertices[[#Headers],[Vertex]:[Vertex Content Word Count]],0),FALSE)</f>
        <v>10</v>
      </c>
    </row>
    <row r="17" spans="1:3" ht="15">
      <c r="A17" s="85" t="s">
        <v>504</v>
      </c>
      <c r="B17" s="91" t="s">
        <v>226</v>
      </c>
      <c r="C17" s="85">
        <f>VLOOKUP(GroupVertices[[#This Row],[Vertex]],Vertices[],MATCH("ID",Vertices[[#Headers],[Vertex]:[Vertex Content Word Count]],0),FALSE)</f>
        <v>11</v>
      </c>
    </row>
    <row r="18" spans="1:3" ht="15">
      <c r="A18" s="85" t="s">
        <v>505</v>
      </c>
      <c r="B18" s="91" t="s">
        <v>218</v>
      </c>
      <c r="C18" s="85">
        <f>VLOOKUP(GroupVertices[[#This Row],[Vertex]],Vertices[],MATCH("ID",Vertices[[#Headers],[Vertex]:[Vertex Content Word Count]],0),FALSE)</f>
        <v>17</v>
      </c>
    </row>
    <row r="19" spans="1:3" ht="15">
      <c r="A19" s="85" t="s">
        <v>505</v>
      </c>
      <c r="B19" s="91" t="s">
        <v>217</v>
      </c>
      <c r="C19" s="85">
        <f>VLOOKUP(GroupVertices[[#This Row],[Vertex]],Vertices[],MATCH("ID",Vertices[[#Headers],[Vertex]:[Vertex Content Word Count]],0),FALSE)</f>
        <v>16</v>
      </c>
    </row>
    <row r="20" spans="1:3" ht="15">
      <c r="A20" s="85" t="s">
        <v>506</v>
      </c>
      <c r="B20" s="91" t="s">
        <v>219</v>
      </c>
      <c r="C20" s="85">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731</v>
      </c>
      <c r="B2" s="36" t="s">
        <v>462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0.495371</v>
      </c>
      <c r="Q2" s="40">
        <f>COUNTIF(Vertices[PageRank],"&gt;= "&amp;P2)-COUNTIF(Vertices[PageRank],"&gt;="&amp;P3)</f>
        <v>3</v>
      </c>
      <c r="R2" s="39">
        <f>MIN(Vertices[Clustering Coefficient])</f>
        <v>0</v>
      </c>
      <c r="S2" s="45">
        <f>COUNTIF(Vertices[Clustering Coefficient],"&gt;= "&amp;R2)-COUNTIF(Vertices[Clustering Coefficient],"&gt;="&amp;R3)</f>
        <v>12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1.6363636363636365</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8</v>
      </c>
      <c r="N3" s="41">
        <f aca="true" t="shared" si="6" ref="N3:N26">N2+($N$57-$N$2)/BinDivisor</f>
        <v>0.003396</v>
      </c>
      <c r="O3" s="42">
        <f>COUNTIF(Vertices[Eigenvector Centrality],"&gt;= "&amp;N3)-COUNTIF(Vertices[Eigenvector Centrality],"&gt;="&amp;N4)</f>
        <v>0</v>
      </c>
      <c r="P3" s="41">
        <f aca="true" t="shared" si="7" ref="P3:P26">P2+($P$57-$P$2)/BinDivisor</f>
        <v>0.5306901818181818</v>
      </c>
      <c r="Q3" s="42">
        <f>COUNTIF(Vertices[PageRank],"&gt;= "&amp;P3)-COUNTIF(Vertices[PageRank],"&gt;="&amp;P4)</f>
        <v>2</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0.14545454545454545</v>
      </c>
      <c r="G4" s="40">
        <f>COUNTIF(Vertices[In-Degree],"&gt;= "&amp;F4)-COUNTIF(Vertices[In-Degree],"&gt;="&amp;F5)</f>
        <v>0</v>
      </c>
      <c r="H4" s="39">
        <f t="shared" si="3"/>
        <v>0.21818181818181817</v>
      </c>
      <c r="I4" s="40">
        <f>COUNTIF(Vertices[Out-Degree],"&gt;= "&amp;H4)-COUNTIF(Vertices[Out-Degree],"&gt;="&amp;H5)</f>
        <v>0</v>
      </c>
      <c r="J4" s="39">
        <f t="shared" si="4"/>
        <v>3.272727272727273</v>
      </c>
      <c r="K4" s="40">
        <f>COUNTIF(Vertices[Betweenness Centrality],"&gt;= "&amp;J4)-COUNTIF(Vertices[Betweenness Centrality],"&gt;="&amp;J5)</f>
        <v>0</v>
      </c>
      <c r="L4" s="39">
        <f t="shared" si="5"/>
        <v>0.03636363636363636</v>
      </c>
      <c r="M4" s="40">
        <f>COUNTIF(Vertices[Closeness Centrality],"&gt;= "&amp;L4)-COUNTIF(Vertices[Closeness Centrality],"&gt;="&amp;L5)</f>
        <v>5</v>
      </c>
      <c r="N4" s="39">
        <f t="shared" si="6"/>
        <v>0.006792</v>
      </c>
      <c r="O4" s="40">
        <f>COUNTIF(Vertices[Eigenvector Centrality],"&gt;= "&amp;N4)-COUNTIF(Vertices[Eigenvector Centrality],"&gt;="&amp;N5)</f>
        <v>0</v>
      </c>
      <c r="P4" s="39">
        <f t="shared" si="7"/>
        <v>0.5660093636363637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0.21818181818181817</v>
      </c>
      <c r="G5" s="42">
        <f>COUNTIF(Vertices[In-Degree],"&gt;= "&amp;F5)-COUNTIF(Vertices[In-Degree],"&gt;="&amp;F6)</f>
        <v>0</v>
      </c>
      <c r="H5" s="41">
        <f t="shared" si="3"/>
        <v>0.32727272727272727</v>
      </c>
      <c r="I5" s="42">
        <f>COUNTIF(Vertices[Out-Degree],"&gt;= "&amp;H5)-COUNTIF(Vertices[Out-Degree],"&gt;="&amp;H6)</f>
        <v>0</v>
      </c>
      <c r="J5" s="41">
        <f t="shared" si="4"/>
        <v>4.909090909090909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0.010188000000000001</v>
      </c>
      <c r="O5" s="42">
        <f>COUNTIF(Vertices[Eigenvector Centrality],"&gt;= "&amp;N5)-COUNTIF(Vertices[Eigenvector Centrality],"&gt;="&amp;N6)</f>
        <v>0</v>
      </c>
      <c r="P5" s="41">
        <f t="shared" si="7"/>
        <v>0.6013285454545455</v>
      </c>
      <c r="Q5" s="42">
        <f>COUNTIF(Vertices[PageRank],"&gt;= "&amp;P5)-COUNTIF(Vertices[PageRank],"&gt;="&amp;P6)</f>
        <v>0</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15</v>
      </c>
      <c r="D6" s="34">
        <f t="shared" si="1"/>
        <v>0</v>
      </c>
      <c r="E6" s="3">
        <f>COUNTIF(Vertices[Degree],"&gt;= "&amp;D6)-COUNTIF(Vertices[Degree],"&gt;="&amp;D7)</f>
        <v>0</v>
      </c>
      <c r="F6" s="39">
        <f t="shared" si="2"/>
        <v>0.2909090909090909</v>
      </c>
      <c r="G6" s="40">
        <f>COUNTIF(Vertices[In-Degree],"&gt;= "&amp;F6)-COUNTIF(Vertices[In-Degree],"&gt;="&amp;F7)</f>
        <v>0</v>
      </c>
      <c r="H6" s="39">
        <f t="shared" si="3"/>
        <v>0.43636363636363634</v>
      </c>
      <c r="I6" s="40">
        <f>COUNTIF(Vertices[Out-Degree],"&gt;= "&amp;H6)-COUNTIF(Vertices[Out-Degree],"&gt;="&amp;H7)</f>
        <v>0</v>
      </c>
      <c r="J6" s="39">
        <f t="shared" si="4"/>
        <v>6.545454545454546</v>
      </c>
      <c r="K6" s="40">
        <f>COUNTIF(Vertices[Betweenness Centrality],"&gt;= "&amp;J6)-COUNTIF(Vertices[Betweenness Centrality],"&gt;="&amp;J7)</f>
        <v>1</v>
      </c>
      <c r="L6" s="39">
        <f t="shared" si="5"/>
        <v>0.07272727272727272</v>
      </c>
      <c r="M6" s="40">
        <f>COUNTIF(Vertices[Closeness Centrality],"&gt;= "&amp;L6)-COUNTIF(Vertices[Closeness Centrality],"&gt;="&amp;L7)</f>
        <v>0</v>
      </c>
      <c r="N6" s="39">
        <f t="shared" si="6"/>
        <v>0.013584</v>
      </c>
      <c r="O6" s="40">
        <f>COUNTIF(Vertices[Eigenvector Centrality],"&gt;= "&amp;N6)-COUNTIF(Vertices[Eigenvector Centrality],"&gt;="&amp;N7)</f>
        <v>0</v>
      </c>
      <c r="P6" s="39">
        <f t="shared" si="7"/>
        <v>0.6366477272727273</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0.36363636363636365</v>
      </c>
      <c r="G7" s="42">
        <f>COUNTIF(Vertices[In-Degree],"&gt;= "&amp;F7)-COUNTIF(Vertices[In-Degree],"&gt;="&amp;F8)</f>
        <v>0</v>
      </c>
      <c r="H7" s="41">
        <f t="shared" si="3"/>
        <v>0.5454545454545454</v>
      </c>
      <c r="I7" s="42">
        <f>COUNTIF(Vertices[Out-Degree],"&gt;= "&amp;H7)-COUNTIF(Vertices[Out-Degree],"&gt;="&amp;H8)</f>
        <v>0</v>
      </c>
      <c r="J7" s="41">
        <f t="shared" si="4"/>
        <v>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0.016980000000000002</v>
      </c>
      <c r="O7" s="42">
        <f>COUNTIF(Vertices[Eigenvector Centrality],"&gt;= "&amp;N7)-COUNTIF(Vertices[Eigenvector Centrality],"&gt;="&amp;N8)</f>
        <v>2</v>
      </c>
      <c r="P7" s="41">
        <f t="shared" si="7"/>
        <v>0.6719669090909092</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29</v>
      </c>
      <c r="D8" s="34">
        <f t="shared" si="1"/>
        <v>0</v>
      </c>
      <c r="E8" s="3">
        <f>COUNTIF(Vertices[Degree],"&gt;= "&amp;D8)-COUNTIF(Vertices[Degree],"&gt;="&amp;D9)</f>
        <v>0</v>
      </c>
      <c r="F8" s="39">
        <f t="shared" si="2"/>
        <v>0.4363636363636364</v>
      </c>
      <c r="G8" s="40">
        <f>COUNTIF(Vertices[In-Degree],"&gt;= "&amp;F8)-COUNTIF(Vertices[In-Degree],"&gt;="&amp;F9)</f>
        <v>0</v>
      </c>
      <c r="H8" s="39">
        <f t="shared" si="3"/>
        <v>0.6545454545454545</v>
      </c>
      <c r="I8" s="40">
        <f>COUNTIF(Vertices[Out-Degree],"&gt;= "&amp;H8)-COUNTIF(Vertices[Out-Degree],"&gt;="&amp;H9)</f>
        <v>0</v>
      </c>
      <c r="J8" s="39">
        <f t="shared" si="4"/>
        <v>9.818181818181818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0.020376000000000002</v>
      </c>
      <c r="O8" s="40">
        <f>COUNTIF(Vertices[Eigenvector Centrality],"&gt;= "&amp;N8)-COUNTIF(Vertices[Eigenvector Centrality],"&gt;="&amp;N9)</f>
        <v>0</v>
      </c>
      <c r="P8" s="39">
        <f t="shared" si="7"/>
        <v>0.707286090909091</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0.5090909090909091</v>
      </c>
      <c r="G9" s="42">
        <f>COUNTIF(Vertices[In-Degree],"&gt;= "&amp;F9)-COUNTIF(Vertices[In-Degree],"&gt;="&amp;F10)</f>
        <v>0</v>
      </c>
      <c r="H9" s="41">
        <f t="shared" si="3"/>
        <v>0.7636363636363637</v>
      </c>
      <c r="I9" s="42">
        <f>COUNTIF(Vertices[Out-Degree],"&gt;= "&amp;H9)-COUNTIF(Vertices[Out-Degree],"&gt;="&amp;H10)</f>
        <v>0</v>
      </c>
      <c r="J9" s="41">
        <f t="shared" si="4"/>
        <v>11.454545454545455</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0.023772</v>
      </c>
      <c r="O9" s="42">
        <f>COUNTIF(Vertices[Eigenvector Centrality],"&gt;= "&amp;N9)-COUNTIF(Vertices[Eigenvector Centrality],"&gt;="&amp;N10)</f>
        <v>0</v>
      </c>
      <c r="P9" s="41">
        <f t="shared" si="7"/>
        <v>0.7426052727272728</v>
      </c>
      <c r="Q9" s="42">
        <f>COUNTIF(Vertices[PageRank],"&gt;= "&amp;P9)-COUNTIF(Vertices[PageRank],"&gt;="&amp;P10)</f>
        <v>2</v>
      </c>
      <c r="R9" s="41">
        <f t="shared" si="8"/>
        <v>0.1272727272727273</v>
      </c>
      <c r="S9" s="46">
        <f>COUNTIF(Vertices[Clustering Coefficient],"&gt;= "&amp;R9)-COUNTIF(Vertices[Clustering Coefficient],"&gt;="&amp;R10)</f>
        <v>0</v>
      </c>
      <c r="T9" s="41" t="e">
        <f ca="1" t="shared" si="9"/>
        <v>#REF!</v>
      </c>
      <c r="U9" s="42" t="e">
        <f ca="1" t="shared" si="0"/>
        <v>#REF!</v>
      </c>
    </row>
    <row r="10" spans="1:21" ht="15">
      <c r="A10" s="36" t="s">
        <v>732</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0.8727272727272728</v>
      </c>
      <c r="I10" s="40">
        <f>COUNTIF(Vertices[Out-Degree],"&gt;= "&amp;H10)-COUNTIF(Vertices[Out-Degree],"&gt;="&amp;H11)</f>
        <v>0</v>
      </c>
      <c r="J10" s="39">
        <f t="shared" si="4"/>
        <v>13.090909090909092</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0.027168</v>
      </c>
      <c r="O10" s="40">
        <f>COUNTIF(Vertices[Eigenvector Centrality],"&gt;= "&amp;N10)-COUNTIF(Vertices[Eigenvector Centrality],"&gt;="&amp;N11)</f>
        <v>0</v>
      </c>
      <c r="P10" s="39">
        <f t="shared" si="7"/>
        <v>0.7779244545454547</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0.6545454545454547</v>
      </c>
      <c r="G11" s="42">
        <f>COUNTIF(Vertices[In-Degree],"&gt;= "&amp;F11)-COUNTIF(Vertices[In-Degree],"&gt;="&amp;F12)</f>
        <v>0</v>
      </c>
      <c r="H11" s="41">
        <f t="shared" si="3"/>
        <v>0.9818181818181819</v>
      </c>
      <c r="I11" s="42">
        <f>COUNTIF(Vertices[Out-Degree],"&gt;= "&amp;H11)-COUNTIF(Vertices[Out-Degree],"&gt;="&amp;H12)</f>
        <v>3</v>
      </c>
      <c r="J11" s="41">
        <f t="shared" si="4"/>
        <v>14.727272727272728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0.030564</v>
      </c>
      <c r="O11" s="42">
        <f>COUNTIF(Vertices[Eigenvector Centrality],"&gt;= "&amp;N11)-COUNTIF(Vertices[Eigenvector Centrality],"&gt;="&amp;N12)</f>
        <v>2</v>
      </c>
      <c r="P11" s="41">
        <f t="shared" si="7"/>
        <v>0.8132436363636365</v>
      </c>
      <c r="Q11" s="42">
        <f>COUNTIF(Vertices[PageRank],"&gt;= "&amp;P11)-COUNTIF(Vertices[PageRank],"&gt;="&amp;P12)</f>
        <v>1</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231</v>
      </c>
      <c r="B12" s="36">
        <v>22</v>
      </c>
      <c r="D12" s="34">
        <f t="shared" si="1"/>
        <v>0</v>
      </c>
      <c r="E12" s="3">
        <f>COUNTIF(Vertices[Degree],"&gt;= "&amp;D12)-COUNTIF(Vertices[Degree],"&gt;="&amp;D13)</f>
        <v>0</v>
      </c>
      <c r="F12" s="39">
        <f t="shared" si="2"/>
        <v>0.7272727272727274</v>
      </c>
      <c r="G12" s="40">
        <f>COUNTIF(Vertices[In-Degree],"&gt;= "&amp;F12)-COUNTIF(Vertices[In-Degree],"&gt;="&amp;F13)</f>
        <v>0</v>
      </c>
      <c r="H12" s="39">
        <f t="shared" si="3"/>
        <v>1.090909090909091</v>
      </c>
      <c r="I12" s="40">
        <f>COUNTIF(Vertices[Out-Degree],"&gt;= "&amp;H12)-COUNTIF(Vertices[Out-Degree],"&gt;="&amp;H13)</f>
        <v>0</v>
      </c>
      <c r="J12" s="39">
        <f t="shared" si="4"/>
        <v>16.363636363636363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0.033960000000000004</v>
      </c>
      <c r="O12" s="40">
        <f>COUNTIF(Vertices[Eigenvector Centrality],"&gt;= "&amp;N12)-COUNTIF(Vertices[Eigenvector Centrality],"&gt;="&amp;N13)</f>
        <v>0</v>
      </c>
      <c r="P12" s="39">
        <f t="shared" si="7"/>
        <v>0.8485628181818183</v>
      </c>
      <c r="Q12" s="40">
        <f>COUNTIF(Vertices[PageRank],"&gt;= "&amp;P12)-COUNTIF(Vertices[PageRank],"&gt;="&amp;P13)</f>
        <v>2</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0.8000000000000002</v>
      </c>
      <c r="G13" s="42">
        <f>COUNTIF(Vertices[In-Degree],"&gt;= "&amp;F13)-COUNTIF(Vertices[In-Degree],"&gt;="&amp;F14)</f>
        <v>0</v>
      </c>
      <c r="H13" s="41">
        <f t="shared" si="3"/>
        <v>1.2000000000000002</v>
      </c>
      <c r="I13" s="42">
        <f>COUNTIF(Vertices[Out-Degree],"&gt;= "&amp;H13)-COUNTIF(Vertices[Out-Degree],"&gt;="&amp;H14)</f>
        <v>0</v>
      </c>
      <c r="J13" s="41">
        <f t="shared" si="4"/>
        <v>18</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0.03735600000000001</v>
      </c>
      <c r="O13" s="42">
        <f>COUNTIF(Vertices[Eigenvector Centrality],"&gt;= "&amp;N13)-COUNTIF(Vertices[Eigenvector Centrality],"&gt;="&amp;N14)</f>
        <v>0</v>
      </c>
      <c r="P13" s="41">
        <f t="shared" si="7"/>
        <v>0.8838820000000002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232</v>
      </c>
      <c r="B14" s="36">
        <v>5</v>
      </c>
      <c r="D14" s="34">
        <f t="shared" si="1"/>
        <v>0</v>
      </c>
      <c r="E14" s="3">
        <f>COUNTIF(Vertices[Degree],"&gt;= "&amp;D14)-COUNTIF(Vertices[Degree],"&gt;="&amp;D15)</f>
        <v>0</v>
      </c>
      <c r="F14" s="39">
        <f t="shared" si="2"/>
        <v>0.8727272727272729</v>
      </c>
      <c r="G14" s="40">
        <f>COUNTIF(Vertices[In-Degree],"&gt;= "&amp;F14)-COUNTIF(Vertices[In-Degree],"&gt;="&amp;F15)</f>
        <v>0</v>
      </c>
      <c r="H14" s="39">
        <f t="shared" si="3"/>
        <v>1.3090909090909093</v>
      </c>
      <c r="I14" s="40">
        <f>COUNTIF(Vertices[Out-Degree],"&gt;= "&amp;H14)-COUNTIF(Vertices[Out-Degree],"&gt;="&amp;H15)</f>
        <v>0</v>
      </c>
      <c r="J14" s="39">
        <f t="shared" si="4"/>
        <v>19.636363636363637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0.04075200000000001</v>
      </c>
      <c r="O14" s="40">
        <f>COUNTIF(Vertices[Eigenvector Centrality],"&gt;= "&amp;N14)-COUNTIF(Vertices[Eigenvector Centrality],"&gt;="&amp;N15)</f>
        <v>0</v>
      </c>
      <c r="P14" s="39">
        <f t="shared" si="7"/>
        <v>0.919201181818182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0.9454545454545457</v>
      </c>
      <c r="G15" s="42">
        <f>COUNTIF(Vertices[In-Degree],"&gt;= "&amp;F15)-COUNTIF(Vertices[In-Degree],"&gt;="&amp;F16)</f>
        <v>11</v>
      </c>
      <c r="H15" s="41">
        <f t="shared" si="3"/>
        <v>1.4181818181818184</v>
      </c>
      <c r="I15" s="42">
        <f>COUNTIF(Vertices[Out-Degree],"&gt;= "&amp;H15)-COUNTIF(Vertices[Out-Degree],"&gt;="&amp;H16)</f>
        <v>0</v>
      </c>
      <c r="J15" s="41">
        <f t="shared" si="4"/>
        <v>21.272727272727273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0.044148000000000014</v>
      </c>
      <c r="O15" s="42">
        <f>COUNTIF(Vertices[Eigenvector Centrality],"&gt;= "&amp;N15)-COUNTIF(Vertices[Eigenvector Centrality],"&gt;="&amp;N16)</f>
        <v>0</v>
      </c>
      <c r="P15" s="41">
        <f t="shared" si="7"/>
        <v>0.9545203636363638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1.0181818181818183</v>
      </c>
      <c r="G16" s="40">
        <f>COUNTIF(Vertices[In-Degree],"&gt;= "&amp;F16)-COUNTIF(Vertices[In-Degree],"&gt;="&amp;F17)</f>
        <v>0</v>
      </c>
      <c r="H16" s="39">
        <f t="shared" si="3"/>
        <v>1.5272727272727276</v>
      </c>
      <c r="I16" s="40">
        <f>COUNTIF(Vertices[Out-Degree],"&gt;= "&amp;H16)-COUNTIF(Vertices[Out-Degree],"&gt;="&amp;H17)</f>
        <v>0</v>
      </c>
      <c r="J16" s="39">
        <f t="shared" si="4"/>
        <v>22.90909090909091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0.04754400000000002</v>
      </c>
      <c r="O16" s="40">
        <f>COUNTIF(Vertices[Eigenvector Centrality],"&gt;= "&amp;N16)-COUNTIF(Vertices[Eigenvector Centrality],"&gt;="&amp;N17)</f>
        <v>0</v>
      </c>
      <c r="P16" s="39">
        <f t="shared" si="7"/>
        <v>0.9898395454545457</v>
      </c>
      <c r="Q16" s="40">
        <f>COUNTIF(Vertices[PageRank],"&gt;= "&amp;P16)-COUNTIF(Vertices[PageRank],"&gt;="&amp;P17)</f>
        <v>1</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1.090909090909091</v>
      </c>
      <c r="G17" s="42">
        <f>COUNTIF(Vertices[In-Degree],"&gt;= "&amp;F17)-COUNTIF(Vertices[In-Degree],"&gt;="&amp;F18)</f>
        <v>0</v>
      </c>
      <c r="H17" s="41">
        <f t="shared" si="3"/>
        <v>1.6363636363636367</v>
      </c>
      <c r="I17" s="42">
        <f>COUNTIF(Vertices[Out-Degree],"&gt;= "&amp;H17)-COUNTIF(Vertices[Out-Degree],"&gt;="&amp;H18)</f>
        <v>0</v>
      </c>
      <c r="J17" s="41">
        <f t="shared" si="4"/>
        <v>24.545454545454547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0.05094000000000002</v>
      </c>
      <c r="O17" s="42">
        <f>COUNTIF(Vertices[Eigenvector Centrality],"&gt;= "&amp;N17)-COUNTIF(Vertices[Eigenvector Centrality],"&gt;="&amp;N18)</f>
        <v>0</v>
      </c>
      <c r="P17" s="41">
        <f t="shared" si="7"/>
        <v>1.0251587272727274</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0.05555555555555555</v>
      </c>
      <c r="D18" s="34">
        <f t="shared" si="1"/>
        <v>0</v>
      </c>
      <c r="E18" s="3">
        <f>COUNTIF(Vertices[Degree],"&gt;= "&amp;D18)-COUNTIF(Vertices[Degree],"&gt;="&amp;D19)</f>
        <v>0</v>
      </c>
      <c r="F18" s="39">
        <f t="shared" si="2"/>
        <v>1.1636363636363638</v>
      </c>
      <c r="G18" s="40">
        <f>COUNTIF(Vertices[In-Degree],"&gt;= "&amp;F18)-COUNTIF(Vertices[In-Degree],"&gt;="&amp;F19)</f>
        <v>0</v>
      </c>
      <c r="H18" s="39">
        <f t="shared" si="3"/>
        <v>1.7454545454545458</v>
      </c>
      <c r="I18" s="40">
        <f>COUNTIF(Vertices[Out-Degree],"&gt;= "&amp;H18)-COUNTIF(Vertices[Out-Degree],"&gt;="&amp;H19)</f>
        <v>0</v>
      </c>
      <c r="J18" s="39">
        <f t="shared" si="4"/>
        <v>26.181818181818183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0.05433600000000002</v>
      </c>
      <c r="O18" s="40">
        <f>COUNTIF(Vertices[Eigenvector Centrality],"&gt;= "&amp;N18)-COUNTIF(Vertices[Eigenvector Centrality],"&gt;="&amp;N19)</f>
        <v>0</v>
      </c>
      <c r="P18" s="39">
        <f t="shared" si="7"/>
        <v>1.060477909090909</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0.10526315789473684</v>
      </c>
      <c r="D19" s="34">
        <f t="shared" si="1"/>
        <v>0</v>
      </c>
      <c r="E19" s="3">
        <f>COUNTIF(Vertices[Degree],"&gt;= "&amp;D19)-COUNTIF(Vertices[Degree],"&gt;="&amp;D20)</f>
        <v>0</v>
      </c>
      <c r="F19" s="41">
        <f t="shared" si="2"/>
        <v>1.2363636363636366</v>
      </c>
      <c r="G19" s="42">
        <f>COUNTIF(Vertices[In-Degree],"&gt;= "&amp;F19)-COUNTIF(Vertices[In-Degree],"&gt;="&amp;F20)</f>
        <v>0</v>
      </c>
      <c r="H19" s="41">
        <f t="shared" si="3"/>
        <v>1.854545454545455</v>
      </c>
      <c r="I19" s="42">
        <f>COUNTIF(Vertices[Out-Degree],"&gt;= "&amp;H19)-COUNTIF(Vertices[Out-Degree],"&gt;="&amp;H20)</f>
        <v>0</v>
      </c>
      <c r="J19" s="41">
        <f t="shared" si="4"/>
        <v>27.81818181818182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0.057732000000000026</v>
      </c>
      <c r="O19" s="42">
        <f>COUNTIF(Vertices[Eigenvector Centrality],"&gt;= "&amp;N19)-COUNTIF(Vertices[Eigenvector Centrality],"&gt;="&amp;N20)</f>
        <v>4</v>
      </c>
      <c r="P19" s="41">
        <f t="shared" si="7"/>
        <v>1.0957970909090908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1.3090909090909093</v>
      </c>
      <c r="G20" s="40">
        <f>COUNTIF(Vertices[In-Degree],"&gt;= "&amp;F20)-COUNTIF(Vertices[In-Degree],"&gt;="&amp;F21)</f>
        <v>0</v>
      </c>
      <c r="H20" s="39">
        <f t="shared" si="3"/>
        <v>1.963636363636364</v>
      </c>
      <c r="I20" s="40">
        <f>COUNTIF(Vertices[Out-Degree],"&gt;= "&amp;H20)-COUNTIF(Vertices[Out-Degree],"&gt;="&amp;H21)</f>
        <v>3</v>
      </c>
      <c r="J20" s="39">
        <f t="shared" si="4"/>
        <v>29.454545454545457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0.06112800000000003</v>
      </c>
      <c r="O20" s="40">
        <f>COUNTIF(Vertices[Eigenvector Centrality],"&gt;= "&amp;N20)-COUNTIF(Vertices[Eigenvector Centrality],"&gt;="&amp;N21)</f>
        <v>0</v>
      </c>
      <c r="P20" s="39">
        <f t="shared" si="7"/>
        <v>1.1311162727272726</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1.381818181818182</v>
      </c>
      <c r="G21" s="42">
        <f>COUNTIF(Vertices[In-Degree],"&gt;= "&amp;F21)-COUNTIF(Vertices[In-Degree],"&gt;="&amp;F22)</f>
        <v>0</v>
      </c>
      <c r="H21" s="41">
        <f t="shared" si="3"/>
        <v>2.072727272727273</v>
      </c>
      <c r="I21" s="42">
        <f>COUNTIF(Vertices[Out-Degree],"&gt;= "&amp;H21)-COUNTIF(Vertices[Out-Degree],"&gt;="&amp;H22)</f>
        <v>0</v>
      </c>
      <c r="J21" s="41">
        <f t="shared" si="4"/>
        <v>31.090909090909093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0.06452400000000003</v>
      </c>
      <c r="O21" s="42">
        <f>COUNTIF(Vertices[Eigenvector Centrality],"&gt;= "&amp;N21)-COUNTIF(Vertices[Eigenvector Centrality],"&gt;="&amp;N22)</f>
        <v>0</v>
      </c>
      <c r="P21" s="41">
        <f t="shared" si="7"/>
        <v>1.1664354545454543</v>
      </c>
      <c r="Q21" s="42">
        <f>COUNTIF(Vertices[PageRank],"&gt;= "&amp;P21)-COUNTIF(Vertices[PageRank],"&gt;="&amp;P22)</f>
        <v>1</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1.4545454545454548</v>
      </c>
      <c r="G22" s="40">
        <f>COUNTIF(Vertices[In-Degree],"&gt;= "&amp;F22)-COUNTIF(Vertices[In-Degree],"&gt;="&amp;F23)</f>
        <v>0</v>
      </c>
      <c r="H22" s="39">
        <f t="shared" si="3"/>
        <v>2.181818181818182</v>
      </c>
      <c r="I22" s="40">
        <f>COUNTIF(Vertices[Out-Degree],"&gt;= "&amp;H22)-COUNTIF(Vertices[Out-Degree],"&gt;="&amp;H23)</f>
        <v>0</v>
      </c>
      <c r="J22" s="39">
        <f t="shared" si="4"/>
        <v>32.72727272727273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0.06792000000000002</v>
      </c>
      <c r="O22" s="40">
        <f>COUNTIF(Vertices[Eigenvector Centrality],"&gt;= "&amp;N22)-COUNTIF(Vertices[Eigenvector Centrality],"&gt;="&amp;N23)</f>
        <v>1</v>
      </c>
      <c r="P22" s="39">
        <f t="shared" si="7"/>
        <v>1.201754636363636</v>
      </c>
      <c r="Q22" s="40">
        <f>COUNTIF(Vertices[PageRank],"&gt;= "&amp;P22)-COUNTIF(Vertices[PageRank],"&gt;="&amp;P23)</f>
        <v>1</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13</v>
      </c>
      <c r="D23" s="34">
        <f t="shared" si="1"/>
        <v>0</v>
      </c>
      <c r="E23" s="3">
        <f>COUNTIF(Vertices[Degree],"&gt;= "&amp;D23)-COUNTIF(Vertices[Degree],"&gt;="&amp;D24)</f>
        <v>0</v>
      </c>
      <c r="F23" s="41">
        <f t="shared" si="2"/>
        <v>1.5272727272727276</v>
      </c>
      <c r="G23" s="42">
        <f>COUNTIF(Vertices[In-Degree],"&gt;= "&amp;F23)-COUNTIF(Vertices[In-Degree],"&gt;="&amp;F24)</f>
        <v>0</v>
      </c>
      <c r="H23" s="41">
        <f t="shared" si="3"/>
        <v>2.290909090909091</v>
      </c>
      <c r="I23" s="42">
        <f>COUNTIF(Vertices[Out-Degree],"&gt;= "&amp;H23)-COUNTIF(Vertices[Out-Degree],"&gt;="&amp;H24)</f>
        <v>0</v>
      </c>
      <c r="J23" s="41">
        <f t="shared" si="4"/>
        <v>34.36363636363636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0.07131600000000002</v>
      </c>
      <c r="O23" s="42">
        <f>COUNTIF(Vertices[Eigenvector Centrality],"&gt;= "&amp;N23)-COUNTIF(Vertices[Eigenvector Centrality],"&gt;="&amp;N24)</f>
        <v>0</v>
      </c>
      <c r="P23" s="41">
        <f t="shared" si="7"/>
        <v>1.2370738181818177</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24</v>
      </c>
      <c r="D24" s="34">
        <f t="shared" si="1"/>
        <v>0</v>
      </c>
      <c r="E24" s="3">
        <f>COUNTIF(Vertices[Degree],"&gt;= "&amp;D24)-COUNTIF(Vertices[Degree],"&gt;="&amp;D25)</f>
        <v>0</v>
      </c>
      <c r="F24" s="39">
        <f t="shared" si="2"/>
        <v>1.6000000000000003</v>
      </c>
      <c r="G24" s="40">
        <f>COUNTIF(Vertices[In-Degree],"&gt;= "&amp;F24)-COUNTIF(Vertices[In-Degree],"&gt;="&amp;F25)</f>
        <v>0</v>
      </c>
      <c r="H24" s="39">
        <f t="shared" si="3"/>
        <v>2.4</v>
      </c>
      <c r="I24" s="40">
        <f>COUNTIF(Vertices[Out-Degree],"&gt;= "&amp;H24)-COUNTIF(Vertices[Out-Degree],"&gt;="&amp;H25)</f>
        <v>0</v>
      </c>
      <c r="J24" s="39">
        <f t="shared" si="4"/>
        <v>35.99999999999999</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0.07471200000000001</v>
      </c>
      <c r="O24" s="40">
        <f>COUNTIF(Vertices[Eigenvector Centrality],"&gt;= "&amp;N24)-COUNTIF(Vertices[Eigenvector Centrality],"&gt;="&amp;N25)</f>
        <v>0</v>
      </c>
      <c r="P24" s="39">
        <f t="shared" si="7"/>
        <v>1.2723929999999994</v>
      </c>
      <c r="Q24" s="40">
        <f>COUNTIF(Vertices[PageRank],"&gt;= "&amp;P24)-COUNTIF(Vertices[PageRank],"&gt;="&amp;P25)</f>
        <v>1</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1.672727272727273</v>
      </c>
      <c r="G25" s="42">
        <f>COUNTIF(Vertices[In-Degree],"&gt;= "&amp;F25)-COUNTIF(Vertices[In-Degree],"&gt;="&amp;F26)</f>
        <v>0</v>
      </c>
      <c r="H25" s="41">
        <f t="shared" si="3"/>
        <v>2.509090909090909</v>
      </c>
      <c r="I25" s="42">
        <f>COUNTIF(Vertices[Out-Degree],"&gt;= "&amp;H25)-COUNTIF(Vertices[Out-Degree],"&gt;="&amp;H26)</f>
        <v>0</v>
      </c>
      <c r="J25" s="41">
        <f t="shared" si="4"/>
        <v>37.636363636363626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0.07810800000000001</v>
      </c>
      <c r="O25" s="42">
        <f>COUNTIF(Vertices[Eigenvector Centrality],"&gt;= "&amp;N25)-COUNTIF(Vertices[Eigenvector Centrality],"&gt;="&amp;N26)</f>
        <v>0</v>
      </c>
      <c r="P25" s="41">
        <f t="shared" si="7"/>
        <v>1.3077121818181812</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1.7454545454545458</v>
      </c>
      <c r="G26" s="40">
        <f>COUNTIF(Vertices[In-Degree],"&gt;= "&amp;F26)-COUNTIF(Vertices[In-Degree],"&gt;="&amp;F28)</f>
        <v>0</v>
      </c>
      <c r="H26" s="39">
        <f t="shared" si="3"/>
        <v>2.6181818181818177</v>
      </c>
      <c r="I26" s="40">
        <f>COUNTIF(Vertices[Out-Degree],"&gt;= "&amp;H26)-COUNTIF(Vertices[Out-Degree],"&gt;="&amp;H28)</f>
        <v>0</v>
      </c>
      <c r="J26" s="39">
        <f t="shared" si="4"/>
        <v>39.27272727272726</v>
      </c>
      <c r="K26" s="40">
        <f>COUNTIF(Vertices[Betweenness Centrality],"&gt;= "&amp;J26)-COUNTIF(Vertices[Betweenness Centrality],"&gt;="&amp;J28)</f>
        <v>1</v>
      </c>
      <c r="L26" s="39">
        <f t="shared" si="5"/>
        <v>0.43636363636363645</v>
      </c>
      <c r="M26" s="40">
        <f>COUNTIF(Vertices[Closeness Centrality],"&gt;= "&amp;L26)-COUNTIF(Vertices[Closeness Centrality],"&gt;="&amp;L28)</f>
        <v>0</v>
      </c>
      <c r="N26" s="39">
        <f t="shared" si="6"/>
        <v>0.08150400000000001</v>
      </c>
      <c r="O26" s="40">
        <f>COUNTIF(Vertices[Eigenvector Centrality],"&gt;= "&amp;N26)-COUNTIF(Vertices[Eigenvector Centrality],"&gt;="&amp;N28)</f>
        <v>0</v>
      </c>
      <c r="P26" s="39">
        <f t="shared" si="7"/>
        <v>1.3430313636363629</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2.251366</v>
      </c>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-3</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2.7272727272727266</v>
      </c>
      <c r="I28" s="42">
        <f>COUNTIF(Vertices[Out-Degree],"&gt;= "&amp;H28)-COUNTIF(Vertices[Out-Degree],"&gt;="&amp;H40)</f>
        <v>0</v>
      </c>
      <c r="J28" s="41">
        <f>J26+($J$57-$J$2)/BinDivisor</f>
        <v>40.90909090909089</v>
      </c>
      <c r="K28" s="42">
        <f>COUNTIF(Vertices[Betweenness Centrality],"&gt;= "&amp;J28)-COUNTIF(Vertices[Betweenness Centrality],"&gt;="&amp;J40)</f>
        <v>1</v>
      </c>
      <c r="L28" s="41">
        <f>L26+($L$57-$L$2)/BinDivisor</f>
        <v>0.45454545454545464</v>
      </c>
      <c r="M28" s="42">
        <f>COUNTIF(Vertices[Closeness Centrality],"&gt;= "&amp;L28)-COUNTIF(Vertices[Closeness Centrality],"&gt;="&amp;L40)</f>
        <v>0</v>
      </c>
      <c r="N28" s="41">
        <f>N26+($N$57-$N$2)/BinDivisor</f>
        <v>0.0849</v>
      </c>
      <c r="O28" s="42">
        <f>COUNTIF(Vertices[Eigenvector Centrality],"&gt;= "&amp;N28)-COUNTIF(Vertices[Eigenvector Centrality],"&gt;="&amp;N40)</f>
        <v>0</v>
      </c>
      <c r="P28" s="41">
        <f>P26+($P$57-$P$2)/BinDivisor</f>
        <v>1.3783505454545446</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0.05555555555555555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733</v>
      </c>
      <c r="B30" s="36">
        <v>0.460166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734</v>
      </c>
      <c r="B32" s="36" t="s">
        <v>735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2.8363636363636355</v>
      </c>
      <c r="I40" s="40">
        <f>COUNTIF(Vertices[Out-Degree],"&gt;= "&amp;H40)-COUNTIF(Vertices[Out-Degree],"&gt;="&amp;H41)</f>
        <v>0</v>
      </c>
      <c r="J40" s="39">
        <f>J28+($J$57-$J$2)/BinDivisor</f>
        <v>42.545454545454525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0.088296</v>
      </c>
      <c r="O40" s="40">
        <f>COUNTIF(Vertices[Eigenvector Centrality],"&gt;= "&amp;N40)-COUNTIF(Vertices[Eigenvector Centrality],"&gt;="&amp;N41)</f>
        <v>0</v>
      </c>
      <c r="P40" s="39">
        <f>P28+($P$57-$P$2)/BinDivisor</f>
        <v>1.4136697272727263</v>
      </c>
      <c r="Q40" s="40">
        <f>COUNTIF(Vertices[PageRank],"&gt;= "&amp;P40)-COUNTIF(Vertices[PageRank],"&gt;="&amp;P41)</f>
        <v>1</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3</v>
      </c>
      <c r="H41" s="41">
        <f aca="true" t="shared" si="12" ref="H41:H56">H40+($H$57-$H$2)/BinDivisor</f>
        <v>2.9454545454545444</v>
      </c>
      <c r="I41" s="42">
        <f>COUNTIF(Vertices[Out-Degree],"&gt;= "&amp;H41)-COUNTIF(Vertices[Out-Degree],"&gt;="&amp;H42)</f>
        <v>2</v>
      </c>
      <c r="J41" s="41">
        <f aca="true" t="shared" si="13" ref="J41:J56">J40+($J$57-$J$2)/BinDivisor</f>
        <v>44.18181818181816</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0.091692</v>
      </c>
      <c r="O41" s="42">
        <f>COUNTIF(Vertices[Eigenvector Centrality],"&gt;= "&amp;N41)-COUNTIF(Vertices[Eigenvector Centrality],"&gt;="&amp;N42)</f>
        <v>0</v>
      </c>
      <c r="P41" s="41">
        <f aca="true" t="shared" si="16" ref="P41:P56">P40+($P$57-$P$2)/BinDivisor</f>
        <v>1.448988909090908</v>
      </c>
      <c r="Q41" s="42">
        <f>COUNTIF(Vertices[PageRank],"&gt;= "&amp;P41)-COUNTIF(Vertices[PageRank],"&gt;="&amp;P42)</f>
        <v>1</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3.0545454545454533</v>
      </c>
      <c r="I42" s="40">
        <f>COUNTIF(Vertices[Out-Degree],"&gt;= "&amp;H42)-COUNTIF(Vertices[Out-Degree],"&gt;="&amp;H43)</f>
        <v>0</v>
      </c>
      <c r="J42" s="39">
        <f t="shared" si="13"/>
        <v>45.81818181818179</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0.09508799999999999</v>
      </c>
      <c r="O42" s="40">
        <f>COUNTIF(Vertices[Eigenvector Centrality],"&gt;= "&amp;N42)-COUNTIF(Vertices[Eigenvector Centrality],"&gt;="&amp;N43)</f>
        <v>0</v>
      </c>
      <c r="P42" s="39">
        <f t="shared" si="16"/>
        <v>1.4843080909090898</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3.1636363636363622</v>
      </c>
      <c r="I43" s="42">
        <f>COUNTIF(Vertices[Out-Degree],"&gt;= "&amp;H43)-COUNTIF(Vertices[Out-Degree],"&gt;="&amp;H44)</f>
        <v>0</v>
      </c>
      <c r="J43" s="41">
        <f t="shared" si="13"/>
        <v>47.454545454545425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0.09848399999999999</v>
      </c>
      <c r="O43" s="42">
        <f>COUNTIF(Vertices[Eigenvector Centrality],"&gt;= "&amp;N43)-COUNTIF(Vertices[Eigenvector Centrality],"&gt;="&amp;N44)</f>
        <v>0</v>
      </c>
      <c r="P43" s="41">
        <f t="shared" si="16"/>
        <v>1.5196272727272715</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3.272727272727271</v>
      </c>
      <c r="I44" s="40">
        <f>COUNTIF(Vertices[Out-Degree],"&gt;= "&amp;H44)-COUNTIF(Vertices[Out-Degree],"&gt;="&amp;H45)</f>
        <v>0</v>
      </c>
      <c r="J44" s="39">
        <f t="shared" si="13"/>
        <v>49.09090909090906</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0.10187999999999998</v>
      </c>
      <c r="O44" s="40">
        <f>COUNTIF(Vertices[Eigenvector Centrality],"&gt;= "&amp;N44)-COUNTIF(Vertices[Eigenvector Centrality],"&gt;="&amp;N45)</f>
        <v>0</v>
      </c>
      <c r="P44" s="39">
        <f t="shared" si="16"/>
        <v>1.5549464545454532</v>
      </c>
      <c r="Q44" s="40">
        <f>COUNTIF(Vertices[PageRank],"&gt;= "&amp;P44)-COUNTIF(Vertices[PageRank],"&gt;="&amp;P45)</f>
        <v>1</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3.38181818181818</v>
      </c>
      <c r="I45" s="42">
        <f>COUNTIF(Vertices[Out-Degree],"&gt;= "&amp;H45)-COUNTIF(Vertices[Out-Degree],"&gt;="&amp;H46)</f>
        <v>0</v>
      </c>
      <c r="J45" s="41">
        <f t="shared" si="13"/>
        <v>50.72727272727269</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0.10527599999999998</v>
      </c>
      <c r="O45" s="42">
        <f>COUNTIF(Vertices[Eigenvector Centrality],"&gt;= "&amp;N45)-COUNTIF(Vertices[Eigenvector Centrality],"&gt;="&amp;N46)</f>
        <v>1</v>
      </c>
      <c r="P45" s="41">
        <f t="shared" si="16"/>
        <v>1.590265636363635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3.490909090909089</v>
      </c>
      <c r="I46" s="40">
        <f>COUNTIF(Vertices[Out-Degree],"&gt;= "&amp;H46)-COUNTIF(Vertices[Out-Degree],"&gt;="&amp;H47)</f>
        <v>0</v>
      </c>
      <c r="J46" s="39">
        <f t="shared" si="13"/>
        <v>52.363636363636324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0.10867199999999998</v>
      </c>
      <c r="O46" s="40">
        <f>COUNTIF(Vertices[Eigenvector Centrality],"&gt;= "&amp;N46)-COUNTIF(Vertices[Eigenvector Centrality],"&gt;="&amp;N47)</f>
        <v>0</v>
      </c>
      <c r="P46" s="39">
        <f t="shared" si="16"/>
        <v>1.6255848181818167</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3.599999999999998</v>
      </c>
      <c r="I47" s="42">
        <f>COUNTIF(Vertices[Out-Degree],"&gt;= "&amp;H47)-COUNTIF(Vertices[Out-Degree],"&gt;="&amp;H48)</f>
        <v>0</v>
      </c>
      <c r="J47" s="41">
        <f t="shared" si="13"/>
        <v>53.99999999999996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0.11206799999999997</v>
      </c>
      <c r="O47" s="42">
        <f>COUNTIF(Vertices[Eigenvector Centrality],"&gt;= "&amp;N47)-COUNTIF(Vertices[Eigenvector Centrality],"&gt;="&amp;N48)</f>
        <v>0</v>
      </c>
      <c r="P47" s="41">
        <f t="shared" si="16"/>
        <v>1.6609039999999984</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3.7090909090909068</v>
      </c>
      <c r="I48" s="40">
        <f>COUNTIF(Vertices[Out-Degree],"&gt;= "&amp;H48)-COUNTIF(Vertices[Out-Degree],"&gt;="&amp;H49)</f>
        <v>0</v>
      </c>
      <c r="J48" s="39">
        <f t="shared" si="13"/>
        <v>55.63636363636359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0.11546399999999997</v>
      </c>
      <c r="O48" s="40">
        <f>COUNTIF(Vertices[Eigenvector Centrality],"&gt;= "&amp;N48)-COUNTIF(Vertices[Eigenvector Centrality],"&gt;="&amp;N49)</f>
        <v>0</v>
      </c>
      <c r="P48" s="39">
        <f t="shared" si="16"/>
        <v>1.69622318181818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3.8181818181818157</v>
      </c>
      <c r="I49" s="42">
        <f>COUNTIF(Vertices[Out-Degree],"&gt;= "&amp;H49)-COUNTIF(Vertices[Out-Degree],"&gt;="&amp;H50)</f>
        <v>0</v>
      </c>
      <c r="J49" s="41">
        <f t="shared" si="13"/>
        <v>57.272727272727224</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0.11885999999999997</v>
      </c>
      <c r="O49" s="42">
        <f>COUNTIF(Vertices[Eigenvector Centrality],"&gt;= "&amp;N49)-COUNTIF(Vertices[Eigenvector Centrality],"&gt;="&amp;N50)</f>
        <v>0</v>
      </c>
      <c r="P49" s="41">
        <f t="shared" si="16"/>
        <v>1.7315423636363618</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3.9272727272727246</v>
      </c>
      <c r="I50" s="40">
        <f>COUNTIF(Vertices[Out-Degree],"&gt;= "&amp;H50)-COUNTIF(Vertices[Out-Degree],"&gt;="&amp;H51)</f>
        <v>0</v>
      </c>
      <c r="J50" s="39">
        <f t="shared" si="13"/>
        <v>58.90909090909086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0.12225599999999996</v>
      </c>
      <c r="O50" s="40">
        <f>COUNTIF(Vertices[Eigenvector Centrality],"&gt;= "&amp;N50)-COUNTIF(Vertices[Eigenvector Centrality],"&gt;="&amp;N51)</f>
        <v>0</v>
      </c>
      <c r="P50" s="39">
        <f t="shared" si="16"/>
        <v>1.7668615454545435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4.0363636363636335</v>
      </c>
      <c r="I51" s="42">
        <f>COUNTIF(Vertices[Out-Degree],"&gt;= "&amp;H51)-COUNTIF(Vertices[Out-Degree],"&gt;="&amp;H52)</f>
        <v>0</v>
      </c>
      <c r="J51" s="41">
        <f t="shared" si="13"/>
        <v>60.54545454545449</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0.12565199999999996</v>
      </c>
      <c r="O51" s="42">
        <f>COUNTIF(Vertices[Eigenvector Centrality],"&gt;= "&amp;N51)-COUNTIF(Vertices[Eigenvector Centrality],"&gt;="&amp;N52)</f>
        <v>0</v>
      </c>
      <c r="P51" s="41">
        <f t="shared" si="16"/>
        <v>1.8021807272727253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4.145454545454543</v>
      </c>
      <c r="I52" s="40">
        <f>COUNTIF(Vertices[Out-Degree],"&gt;= "&amp;H52)-COUNTIF(Vertices[Out-Degree],"&gt;="&amp;H53)</f>
        <v>0</v>
      </c>
      <c r="J52" s="39">
        <f t="shared" si="13"/>
        <v>62.18181818181812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0.12904799999999997</v>
      </c>
      <c r="O52" s="40">
        <f>COUNTIF(Vertices[Eigenvector Centrality],"&gt;= "&amp;N52)-COUNTIF(Vertices[Eigenvector Centrality],"&gt;="&amp;N53)</f>
        <v>0</v>
      </c>
      <c r="P52" s="39">
        <f t="shared" si="16"/>
        <v>1.837499909090907</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4.254545454545452</v>
      </c>
      <c r="I53" s="42">
        <f>COUNTIF(Vertices[Out-Degree],"&gt;= "&amp;H53)-COUNTIF(Vertices[Out-Degree],"&gt;="&amp;H54)</f>
        <v>0</v>
      </c>
      <c r="J53" s="41">
        <f t="shared" si="13"/>
        <v>63.818181818181756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0.13244399999999998</v>
      </c>
      <c r="O53" s="42">
        <f>COUNTIF(Vertices[Eigenvector Centrality],"&gt;= "&amp;N53)-COUNTIF(Vertices[Eigenvector Centrality],"&gt;="&amp;N54)</f>
        <v>0</v>
      </c>
      <c r="P53" s="41">
        <f t="shared" si="16"/>
        <v>1.8728190909090887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4.3636363636363615</v>
      </c>
      <c r="I54" s="40">
        <f>COUNTIF(Vertices[Out-Degree],"&gt;= "&amp;H54)-COUNTIF(Vertices[Out-Degree],"&gt;="&amp;H55)</f>
        <v>0</v>
      </c>
      <c r="J54" s="39">
        <f t="shared" si="13"/>
        <v>65.4545454545454</v>
      </c>
      <c r="K54" s="40">
        <f>COUNTIF(Vertices[Betweenness Centrality],"&gt;= "&amp;J54)-COUNTIF(Vertices[Betweenness Centrality],"&gt;="&amp;J55)</f>
        <v>1</v>
      </c>
      <c r="L54" s="39">
        <f t="shared" si="14"/>
        <v>0.7272727272727274</v>
      </c>
      <c r="M54" s="40">
        <f>COUNTIF(Vertices[Closeness Centrality],"&gt;= "&amp;L54)-COUNTIF(Vertices[Closeness Centrality],"&gt;="&amp;L55)</f>
        <v>0</v>
      </c>
      <c r="N54" s="39">
        <f t="shared" si="15"/>
        <v>0.13584</v>
      </c>
      <c r="O54" s="40">
        <f>COUNTIF(Vertices[Eigenvector Centrality],"&gt;= "&amp;N54)-COUNTIF(Vertices[Eigenvector Centrality],"&gt;="&amp;N55)</f>
        <v>0</v>
      </c>
      <c r="P54" s="39">
        <f t="shared" si="16"/>
        <v>1.9081382727272704</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4.472727272727271</v>
      </c>
      <c r="I55" s="42">
        <f>COUNTIF(Vertices[Out-Degree],"&gt;= "&amp;H55)-COUNTIF(Vertices[Out-Degree],"&gt;="&amp;H56)</f>
        <v>0</v>
      </c>
      <c r="J55" s="41">
        <f t="shared" si="13"/>
        <v>67.09090909090904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0.139236</v>
      </c>
      <c r="O55" s="42">
        <f>COUNTIF(Vertices[Eigenvector Centrality],"&gt;= "&amp;N55)-COUNTIF(Vertices[Eigenvector Centrality],"&gt;="&amp;N56)</f>
        <v>1</v>
      </c>
      <c r="P55" s="41">
        <f t="shared" si="16"/>
        <v>1.9434574545454522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4.58181818181818</v>
      </c>
      <c r="I56" s="40">
        <f>COUNTIF(Vertices[Out-Degree],"&gt;= "&amp;H56)-COUNTIF(Vertices[Out-Degree],"&gt;="&amp;H57)</f>
        <v>0</v>
      </c>
      <c r="J56" s="39">
        <f t="shared" si="13"/>
        <v>68.72727272727268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0.142632</v>
      </c>
      <c r="O56" s="40">
        <f>COUNTIF(Vertices[Eigenvector Centrality],"&gt;= "&amp;N56)-COUNTIF(Vertices[Eigenvector Centrality],"&gt;="&amp;N57)</f>
        <v>1</v>
      </c>
      <c r="P56" s="39">
        <f t="shared" si="16"/>
        <v>1.9787766363636339</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6</v>
      </c>
      <c r="I57" s="44">
        <f>COUNTIF(Vertices[Out-Degree],"&gt;= "&amp;H57)-COUNTIF(Vertices[Out-Degree],"&gt;="&amp;H58)</f>
        <v>1</v>
      </c>
      <c r="J57" s="43">
        <f>MAX(Vertices[Betweenness Centrality])</f>
        <v>90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0.18678</v>
      </c>
      <c r="O57" s="44">
        <f>COUNTIF(Vertices[Eigenvector Centrality],"&gt;= "&amp;N57)-COUNTIF(Vertices[Eigenvector Centrality],"&gt;="&amp;N58)</f>
        <v>1</v>
      </c>
      <c r="P57" s="43">
        <f>MAX(Vertices[PageRank])</f>
        <v>2.437926</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1.105263157894737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1.105263157894737</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90</v>
      </c>
    </row>
    <row r="99" spans="1:2" ht="15">
      <c r="A99" s="35" t="s">
        <v>102</v>
      </c>
      <c r="B99" s="49">
        <f>_xlfn.IFERROR(AVERAGE(Vertices[Betweenness Centrality]),NoMetricMessage)</f>
        <v>13.052631578947368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0.18973894736842106</v>
      </c>
    </row>
    <row r="114" spans="1:2" ht="15">
      <c r="A114" s="35" t="s">
        <v>109</v>
      </c>
      <c r="B114" s="49">
        <f>_xlfn.IFERROR(MEDIAN(Vertices[Closeness Centrality]),NoMetricMessage)</f>
        <v>0.037037</v>
      </c>
    </row>
    <row r="125" spans="1:2" ht="15">
      <c r="A125" s="35" t="s">
        <v>112</v>
      </c>
      <c r="B125" s="49">
        <f>IF(COUNT(Vertices[Eigenvector Centrality])&gt;0,N2,NoMetricMessage)</f>
        <v>0</v>
      </c>
    </row>
    <row r="126" spans="1:2" ht="15">
      <c r="A126" s="35" t="s">
        <v>113</v>
      </c>
      <c r="B126" s="49">
        <f>IF(COUNT(Vertices[Eigenvector Centrality])&gt;0,N57,NoMetricMessage)</f>
        <v>0.18678</v>
      </c>
    </row>
    <row r="127" spans="1:2" ht="15">
      <c r="A127" s="35" t="s">
        <v>114</v>
      </c>
      <c r="B127" s="49">
        <f>_xlfn.IFERROR(AVERAGE(Vertices[Eigenvector Centrality]),NoMetricMessage)</f>
        <v>0.05263152631578948</v>
      </c>
    </row>
    <row r="128" spans="1:2" ht="15">
      <c r="A128" s="35" t="s">
        <v>115</v>
      </c>
      <c r="B128" s="49">
        <f>_xlfn.IFERROR(MEDIAN(Vertices[Eigenvector Centrality]),NoMetricMessage)</f>
        <v>0.033035</v>
      </c>
    </row>
    <row r="139" spans="1:2" ht="15">
      <c r="A139" s="35" t="s">
        <v>140</v>
      </c>
      <c r="B139" s="49">
        <f>IF(COUNT(Vertices[PageRank])&gt;0,P2,NoMetricMessage)</f>
        <v>0.495371</v>
      </c>
    </row>
    <row r="140" spans="1:2" ht="15">
      <c r="A140" s="35" t="s">
        <v>141</v>
      </c>
      <c r="B140" s="49">
        <f>IF(COUNT(Vertices[PageRank])&gt;0,P57,NoMetricMessage)</f>
        <v>2.437926</v>
      </c>
    </row>
    <row r="141" spans="1:2" ht="15">
      <c r="A141" s="35" t="s">
        <v>142</v>
      </c>
      <c r="B141" s="49">
        <f>_xlfn.IFERROR(AVERAGE(Vertices[PageRank]),NoMetricMessage)</f>
        <v>0.9999712105263155</v>
      </c>
    </row>
    <row r="142" spans="1:2" ht="15">
      <c r="A142" s="35" t="s">
        <v>143</v>
      </c>
      <c r="B142" s="49">
        <f>_xlfn.IFERROR(MEDIAN(Vertices[PageRank]),NoMetricMessage)</f>
        <v>0.860904</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0.14385964912280702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464</v>
      </c>
      <c r="K7" s="13" t="s">
        <v>465</v>
      </c>
    </row>
    <row r="8" spans="1:11" ht="409.5">
      <c r="A8"/>
      <c r="B8">
        <v>2</v>
      </c>
      <c r="C8">
        <v>2</v>
      </c>
      <c r="D8" t="s">
        <v>61</v>
      </c>
      <c r="E8" t="s">
        <v>61</v>
      </c>
      <c r="H8" t="s">
        <v>73</v>
      </c>
      <c r="J8" t="s">
        <v>466</v>
      </c>
      <c r="K8" s="13" t="s">
        <v>467</v>
      </c>
    </row>
    <row r="9" spans="1:11" ht="409.5">
      <c r="A9"/>
      <c r="B9">
        <v>3</v>
      </c>
      <c r="C9">
        <v>4</v>
      </c>
      <c r="D9" t="s">
        <v>62</v>
      </c>
      <c r="E9" t="s">
        <v>62</v>
      </c>
      <c r="H9" t="s">
        <v>74</v>
      </c>
      <c r="J9" t="s">
        <v>468</v>
      </c>
      <c r="K9" s="13" t="s">
        <v>469</v>
      </c>
    </row>
    <row r="10" spans="1:11" ht="409.5">
      <c r="A10"/>
      <c r="B10">
        <v>4</v>
      </c>
      <c r="D10" t="s">
        <v>63</v>
      </c>
      <c r="E10" t="s">
        <v>63</v>
      </c>
      <c r="H10" t="s">
        <v>75</v>
      </c>
      <c r="J10" t="s">
        <v>470</v>
      </c>
      <c r="K10" s="13" t="s">
        <v>471</v>
      </c>
    </row>
    <row r="11" spans="1:11" ht="15">
      <c r="A11"/>
      <c r="B11">
        <v>5</v>
      </c>
      <c r="D11" t="s">
        <v>46</v>
      </c>
      <c r="E11">
        <v>1</v>
      </c>
      <c r="H11" t="s">
        <v>76</v>
      </c>
      <c r="J11" t="s">
        <v>472</v>
      </c>
      <c r="K11" t="s">
        <v>473</v>
      </c>
    </row>
    <row r="12" spans="1:11" ht="15">
      <c r="A12"/>
      <c r="B12"/>
      <c r="D12" t="s">
        <v>64</v>
      </c>
      <c r="E12">
        <v>2</v>
      </c>
      <c r="H12">
        <v>0</v>
      </c>
      <c r="J12" t="s">
        <v>474</v>
      </c>
      <c r="K12" t="s">
        <v>475</v>
      </c>
    </row>
    <row r="13" spans="1:11" ht="15">
      <c r="A13"/>
      <c r="B13"/>
      <c r="D13">
        <v>1</v>
      </c>
      <c r="E13">
        <v>3</v>
      </c>
      <c r="H13">
        <v>1</v>
      </c>
      <c r="J13" t="s">
        <v>476</v>
      </c>
      <c r="K13" t="s">
        <v>477</v>
      </c>
    </row>
    <row r="14" spans="4:11" ht="15">
      <c r="D14">
        <v>2</v>
      </c>
      <c r="E14">
        <v>4</v>
      </c>
      <c r="H14">
        <v>2</v>
      </c>
      <c r="J14" t="s">
        <v>478</v>
      </c>
      <c r="K14" t="s">
        <v>479</v>
      </c>
    </row>
    <row r="15" spans="4:11" ht="15">
      <c r="D15">
        <v>3</v>
      </c>
      <c r="E15">
        <v>5</v>
      </c>
      <c r="H15">
        <v>3</v>
      </c>
      <c r="J15" t="s">
        <v>480</v>
      </c>
      <c r="K15" t="s">
        <v>481</v>
      </c>
    </row>
    <row r="16" spans="4:11" ht="15">
      <c r="D16">
        <v>4</v>
      </c>
      <c r="E16">
        <v>6</v>
      </c>
      <c r="H16">
        <v>4</v>
      </c>
      <c r="J16" t="s">
        <v>482</v>
      </c>
      <c r="K16" t="s">
        <v>483</v>
      </c>
    </row>
    <row r="17" spans="4:11" ht="15">
      <c r="D17">
        <v>5</v>
      </c>
      <c r="E17">
        <v>7</v>
      </c>
      <c r="H17">
        <v>5</v>
      </c>
      <c r="J17" t="s">
        <v>484</v>
      </c>
      <c r="K17" t="s">
        <v>485</v>
      </c>
    </row>
    <row r="18" spans="4:11" ht="15">
      <c r="D18">
        <v>6</v>
      </c>
      <c r="E18">
        <v>8</v>
      </c>
      <c r="H18">
        <v>6</v>
      </c>
      <c r="J18" t="s">
        <v>486</v>
      </c>
      <c r="K18" t="s">
        <v>487</v>
      </c>
    </row>
    <row r="19" spans="4:11" ht="15">
      <c r="D19">
        <v>7</v>
      </c>
      <c r="E19">
        <v>9</v>
      </c>
      <c r="H19">
        <v>7</v>
      </c>
      <c r="J19" t="s">
        <v>488</v>
      </c>
      <c r="K19" t="s">
        <v>489</v>
      </c>
    </row>
    <row r="20" spans="4:11" ht="15">
      <c r="D20">
        <v>8</v>
      </c>
      <c r="H20">
        <v>8</v>
      </c>
      <c r="J20" t="s">
        <v>490</v>
      </c>
      <c r="K20" t="s">
        <v>491</v>
      </c>
    </row>
    <row r="21" spans="4:11" ht="409.5">
      <c r="D21">
        <v>9</v>
      </c>
      <c r="H21">
        <v>9</v>
      </c>
      <c r="J21" t="s">
        <v>492</v>
      </c>
      <c r="K21" s="13" t="s">
        <v>493</v>
      </c>
    </row>
    <row r="22" spans="4:11" ht="409.5">
      <c r="D22">
        <v>10</v>
      </c>
      <c r="J22" t="s">
        <v>494</v>
      </c>
      <c r="K22" s="13" t="s">
        <v>495</v>
      </c>
    </row>
    <row r="23" spans="4:11" ht="409.5">
      <c r="D23">
        <v>11</v>
      </c>
      <c r="J23" t="s">
        <v>496</v>
      </c>
      <c r="K23" s="13" t="s">
        <v>497</v>
      </c>
    </row>
    <row r="24" spans="10:11" ht="409.5">
      <c r="J24" t="s">
        <v>498</v>
      </c>
      <c r="K24" s="13" t="s">
        <v>759</v>
      </c>
    </row>
    <row r="25" spans="10:11" ht="15">
      <c r="J25" t="s">
        <v>499</v>
      </c>
      <c r="K25" t="b">
        <v>0</v>
      </c>
    </row>
    <row r="26" spans="10:11" ht="15">
      <c r="J26" t="s">
        <v>757</v>
      </c>
      <c r="K26" t="s">
        <v>758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517</v>
      </c>
      <c r="B1" s="13" t="s">
        <v>518</v>
      </c>
      <c r="C1" s="85" t="s">
        <v>519</v>
      </c>
      <c r="D1" s="85" t="s">
        <v>521</v>
      </c>
      <c r="E1" s="85" t="s">
        <v>520</v>
      </c>
      <c r="F1" s="85" t="s">
        <v>523</v>
      </c>
      <c r="G1" s="13" t="s">
        <v>522</v>
      </c>
      <c r="H1" s="13" t="s">
        <v>525</v>
      </c>
      <c r="I1" s="13" t="s">
        <v>524</v>
      </c>
      <c r="J1" s="13" t="s">
        <v>527</v>
      </c>
      <c r="K1" s="85" t="s">
        <v>526</v>
      </c>
      <c r="L1" s="85" t="s">
        <v>529</v>
      </c>
      <c r="M1" s="85" t="s">
        <v>528</v>
      </c>
      <c r="N1" s="85" t="s">
        <v>530</v>
      </c>
    </row>
    <row r="2" spans="1:14" ht="15">
      <c r="A2" s="90" t="s">
        <v>246</v>
      </c>
      <c r="B2" s="85">
        <v>1</v>
      </c>
      <c r="C2" s="85"/>
      <c r="D2" s="85"/>
      <c r="E2" s="85"/>
      <c r="F2" s="85"/>
      <c r="G2" s="90" t="s">
        <v>246</v>
      </c>
      <c r="H2" s="85">
        <v>1</v>
      </c>
      <c r="I2" s="90" t="s">
        <v>245</v>
      </c>
      <c r="J2" s="85">
        <v>1</v>
      </c>
      <c r="K2" s="85"/>
      <c r="L2" s="85"/>
      <c r="M2" s="85"/>
      <c r="N2" s="85"/>
    </row>
    <row r="3" spans="1:14" ht="15">
      <c r="A3" s="90" t="s">
        <v>245</v>
      </c>
      <c r="B3" s="85">
        <v>1</v>
      </c>
      <c r="C3" s="85"/>
      <c r="D3" s="85"/>
      <c r="E3" s="85"/>
      <c r="F3" s="85"/>
      <c r="G3" s="85"/>
      <c r="H3" s="85"/>
      <c r="I3" s="85"/>
      <c r="J3" s="85"/>
      <c r="K3" s="85"/>
      <c r="L3" s="85"/>
      <c r="M3" s="85"/>
      <c r="N3" s="85"/>
    </row>
    <row r="6" spans="1:14" ht="15" customHeight="1">
      <c r="A6" s="13" t="s">
        <v>532</v>
      </c>
      <c r="B6" s="13" t="s">
        <v>518</v>
      </c>
      <c r="C6" s="85" t="s">
        <v>533</v>
      </c>
      <c r="D6" s="85" t="s">
        <v>521</v>
      </c>
      <c r="E6" s="85" t="s">
        <v>534</v>
      </c>
      <c r="F6" s="85" t="s">
        <v>523</v>
      </c>
      <c r="G6" s="13" t="s">
        <v>535</v>
      </c>
      <c r="H6" s="13" t="s">
        <v>525</v>
      </c>
      <c r="I6" s="13" t="s">
        <v>536</v>
      </c>
      <c r="J6" s="13" t="s">
        <v>527</v>
      </c>
      <c r="K6" s="85" t="s">
        <v>537</v>
      </c>
      <c r="L6" s="85" t="s">
        <v>529</v>
      </c>
      <c r="M6" s="85" t="s">
        <v>538</v>
      </c>
      <c r="N6" s="85" t="s">
        <v>530</v>
      </c>
    </row>
    <row r="7" spans="1:14" ht="15">
      <c r="A7" s="85" t="s">
        <v>248</v>
      </c>
      <c r="B7" s="85">
        <v>1</v>
      </c>
      <c r="C7" s="85"/>
      <c r="D7" s="85"/>
      <c r="E7" s="85"/>
      <c r="F7" s="85"/>
      <c r="G7" s="85" t="s">
        <v>248</v>
      </c>
      <c r="H7" s="85">
        <v>1</v>
      </c>
      <c r="I7" s="85" t="s">
        <v>247</v>
      </c>
      <c r="J7" s="85">
        <v>1</v>
      </c>
      <c r="K7" s="85"/>
      <c r="L7" s="85"/>
      <c r="M7" s="85"/>
      <c r="N7" s="85"/>
    </row>
    <row r="8" spans="1:14" ht="15">
      <c r="A8" s="85" t="s">
        <v>247</v>
      </c>
      <c r="B8" s="85">
        <v>1</v>
      </c>
      <c r="C8" s="85"/>
      <c r="D8" s="85"/>
      <c r="E8" s="85"/>
      <c r="F8" s="85"/>
      <c r="G8" s="85"/>
      <c r="H8" s="85"/>
      <c r="I8" s="85"/>
      <c r="J8" s="85"/>
      <c r="K8" s="85"/>
      <c r="L8" s="85"/>
      <c r="M8" s="85"/>
      <c r="N8" s="85"/>
    </row>
    <row r="11" spans="1:14" ht="15" customHeight="1">
      <c r="A11" s="13" t="s">
        <v>540</v>
      </c>
      <c r="B11" s="13" t="s">
        <v>518</v>
      </c>
      <c r="C11" s="85" t="s">
        <v>544</v>
      </c>
      <c r="D11" s="85" t="s">
        <v>521</v>
      </c>
      <c r="E11" s="13" t="s">
        <v>545</v>
      </c>
      <c r="F11" s="13" t="s">
        <v>523</v>
      </c>
      <c r="G11" s="13" t="s">
        <v>546</v>
      </c>
      <c r="H11" s="13" t="s">
        <v>525</v>
      </c>
      <c r="I11" s="13" t="s">
        <v>547</v>
      </c>
      <c r="J11" s="13" t="s">
        <v>527</v>
      </c>
      <c r="K11" s="13" t="s">
        <v>548</v>
      </c>
      <c r="L11" s="13" t="s">
        <v>529</v>
      </c>
      <c r="M11" s="13" t="s">
        <v>549</v>
      </c>
      <c r="N11" s="13" t="s">
        <v>530</v>
      </c>
    </row>
    <row r="12" spans="1:14" ht="15">
      <c r="A12" s="85" t="s">
        <v>541</v>
      </c>
      <c r="B12" s="85">
        <v>2</v>
      </c>
      <c r="C12" s="85"/>
      <c r="D12" s="85"/>
      <c r="E12" s="85" t="s">
        <v>541</v>
      </c>
      <c r="F12" s="85">
        <v>1</v>
      </c>
      <c r="G12" s="85" t="s">
        <v>251</v>
      </c>
      <c r="H12" s="85">
        <v>1</v>
      </c>
      <c r="I12" s="85" t="s">
        <v>250</v>
      </c>
      <c r="J12" s="85">
        <v>2</v>
      </c>
      <c r="K12" s="85" t="s">
        <v>225</v>
      </c>
      <c r="L12" s="85">
        <v>2</v>
      </c>
      <c r="M12" s="85" t="s">
        <v>541</v>
      </c>
      <c r="N12" s="85">
        <v>1</v>
      </c>
    </row>
    <row r="13" spans="1:14" ht="15">
      <c r="A13" s="85" t="s">
        <v>542</v>
      </c>
      <c r="B13" s="85">
        <v>2</v>
      </c>
      <c r="C13" s="85"/>
      <c r="D13" s="85"/>
      <c r="E13" s="85" t="s">
        <v>542</v>
      </c>
      <c r="F13" s="85">
        <v>1</v>
      </c>
      <c r="G13" s="85"/>
      <c r="H13" s="85"/>
      <c r="I13" s="85" t="s">
        <v>543</v>
      </c>
      <c r="J13" s="85">
        <v>1</v>
      </c>
      <c r="K13" s="85"/>
      <c r="L13" s="85"/>
      <c r="M13" s="85" t="s">
        <v>542</v>
      </c>
      <c r="N13" s="85">
        <v>1</v>
      </c>
    </row>
    <row r="14" spans="1:14" ht="15">
      <c r="A14" s="85" t="s">
        <v>225</v>
      </c>
      <c r="B14" s="85">
        <v>2</v>
      </c>
      <c r="C14" s="85"/>
      <c r="D14" s="85"/>
      <c r="E14" s="85"/>
      <c r="F14" s="85"/>
      <c r="G14" s="85"/>
      <c r="H14" s="85"/>
      <c r="I14" s="85"/>
      <c r="J14" s="85"/>
      <c r="K14" s="85"/>
      <c r="L14" s="85"/>
      <c r="M14" s="85"/>
      <c r="N14" s="85"/>
    </row>
    <row r="15" spans="1:14" ht="15">
      <c r="A15" s="85" t="s">
        <v>250</v>
      </c>
      <c r="B15" s="85">
        <v>2</v>
      </c>
      <c r="C15" s="85"/>
      <c r="D15" s="85"/>
      <c r="E15" s="85"/>
      <c r="F15" s="85"/>
      <c r="G15" s="85"/>
      <c r="H15" s="85"/>
      <c r="I15" s="85"/>
      <c r="J15" s="85"/>
      <c r="K15" s="85"/>
      <c r="L15" s="85"/>
      <c r="M15" s="85"/>
      <c r="N15" s="85"/>
    </row>
    <row r="16" spans="1:14" ht="15">
      <c r="A16" s="85" t="s">
        <v>251</v>
      </c>
      <c r="B16" s="85">
        <v>1</v>
      </c>
      <c r="C16" s="85"/>
      <c r="D16" s="85"/>
      <c r="E16" s="85"/>
      <c r="F16" s="85"/>
      <c r="G16" s="85"/>
      <c r="H16" s="85"/>
      <c r="I16" s="85"/>
      <c r="J16" s="85"/>
      <c r="K16" s="85"/>
      <c r="L16" s="85"/>
      <c r="M16" s="85"/>
      <c r="N16" s="85"/>
    </row>
    <row r="17" spans="1:14" ht="15">
      <c r="A17" s="85" t="s">
        <v>543</v>
      </c>
      <c r="B17" s="85">
        <v>1</v>
      </c>
      <c r="C17" s="85"/>
      <c r="D17" s="85"/>
      <c r="E17" s="85"/>
      <c r="F17" s="85"/>
      <c r="G17" s="85"/>
      <c r="H17" s="85"/>
      <c r="I17" s="85"/>
      <c r="J17" s="85"/>
      <c r="K17" s="85"/>
      <c r="L17" s="85"/>
      <c r="M17" s="85"/>
      <c r="N17" s="85"/>
    </row>
    <row r="20" spans="1:14" ht="15" customHeight="1">
      <c r="A20" s="13" t="s">
        <v>551</v>
      </c>
      <c r="B20" s="13" t="s">
        <v>518</v>
      </c>
      <c r="C20" s="13" t="s">
        <v>560</v>
      </c>
      <c r="D20" s="13" t="s">
        <v>521</v>
      </c>
      <c r="E20" s="85" t="s">
        <v>566</v>
      </c>
      <c r="F20" s="85" t="s">
        <v>523</v>
      </c>
      <c r="G20" s="85" t="s">
        <v>567</v>
      </c>
      <c r="H20" s="85" t="s">
        <v>525</v>
      </c>
      <c r="I20" s="13" t="s">
        <v>568</v>
      </c>
      <c r="J20" s="13" t="s">
        <v>527</v>
      </c>
      <c r="K20" s="13" t="s">
        <v>577</v>
      </c>
      <c r="L20" s="13" t="s">
        <v>529</v>
      </c>
      <c r="M20" s="85" t="s">
        <v>583</v>
      </c>
      <c r="N20" s="85" t="s">
        <v>530</v>
      </c>
    </row>
    <row r="21" spans="1:14" ht="15">
      <c r="A21" s="91" t="s">
        <v>552</v>
      </c>
      <c r="B21" s="91">
        <v>8</v>
      </c>
      <c r="C21" s="91" t="s">
        <v>557</v>
      </c>
      <c r="D21" s="91">
        <v>7</v>
      </c>
      <c r="E21" s="91"/>
      <c r="F21" s="91"/>
      <c r="G21" s="91"/>
      <c r="H21" s="91"/>
      <c r="I21" s="91" t="s">
        <v>569</v>
      </c>
      <c r="J21" s="91">
        <v>2</v>
      </c>
      <c r="K21" s="91" t="s">
        <v>578</v>
      </c>
      <c r="L21" s="91">
        <v>2</v>
      </c>
      <c r="M21" s="91"/>
      <c r="N21" s="91"/>
    </row>
    <row r="22" spans="1:14" ht="15">
      <c r="A22" s="91" t="s">
        <v>553</v>
      </c>
      <c r="B22" s="91">
        <v>3</v>
      </c>
      <c r="C22" s="91" t="s">
        <v>224</v>
      </c>
      <c r="D22" s="91">
        <v>5</v>
      </c>
      <c r="E22" s="91"/>
      <c r="F22" s="91"/>
      <c r="G22" s="91"/>
      <c r="H22" s="91"/>
      <c r="I22" s="91" t="s">
        <v>226</v>
      </c>
      <c r="J22" s="91">
        <v>2</v>
      </c>
      <c r="K22" s="91" t="s">
        <v>579</v>
      </c>
      <c r="L22" s="91">
        <v>2</v>
      </c>
      <c r="M22" s="91"/>
      <c r="N22" s="91"/>
    </row>
    <row r="23" spans="1:14" ht="15">
      <c r="A23" s="91" t="s">
        <v>554</v>
      </c>
      <c r="B23" s="91">
        <v>0</v>
      </c>
      <c r="C23" s="91" t="s">
        <v>225</v>
      </c>
      <c r="D23" s="91">
        <v>5</v>
      </c>
      <c r="E23" s="91"/>
      <c r="F23" s="91"/>
      <c r="G23" s="91"/>
      <c r="H23" s="91"/>
      <c r="I23" s="91" t="s">
        <v>570</v>
      </c>
      <c r="J23" s="91">
        <v>2</v>
      </c>
      <c r="K23" s="91" t="s">
        <v>580</v>
      </c>
      <c r="L23" s="91">
        <v>2</v>
      </c>
      <c r="M23" s="91"/>
      <c r="N23" s="91"/>
    </row>
    <row r="24" spans="1:14" ht="15">
      <c r="A24" s="91" t="s">
        <v>555</v>
      </c>
      <c r="B24" s="91">
        <v>242</v>
      </c>
      <c r="C24" s="91" t="s">
        <v>559</v>
      </c>
      <c r="D24" s="91">
        <v>4</v>
      </c>
      <c r="E24" s="91"/>
      <c r="F24" s="91"/>
      <c r="G24" s="91"/>
      <c r="H24" s="91"/>
      <c r="I24" s="91" t="s">
        <v>571</v>
      </c>
      <c r="J24" s="91">
        <v>2</v>
      </c>
      <c r="K24" s="91" t="s">
        <v>581</v>
      </c>
      <c r="L24" s="91">
        <v>2</v>
      </c>
      <c r="M24" s="91"/>
      <c r="N24" s="91"/>
    </row>
    <row r="25" spans="1:14" ht="15">
      <c r="A25" s="91" t="s">
        <v>556</v>
      </c>
      <c r="B25" s="91">
        <v>253</v>
      </c>
      <c r="C25" s="91" t="s">
        <v>561</v>
      </c>
      <c r="D25" s="91">
        <v>3</v>
      </c>
      <c r="E25" s="91"/>
      <c r="F25" s="91"/>
      <c r="G25" s="91"/>
      <c r="H25" s="91"/>
      <c r="I25" s="91" t="s">
        <v>572</v>
      </c>
      <c r="J25" s="91">
        <v>2</v>
      </c>
      <c r="K25" s="91" t="s">
        <v>582</v>
      </c>
      <c r="L25" s="91">
        <v>2</v>
      </c>
      <c r="M25" s="91"/>
      <c r="N25" s="91"/>
    </row>
    <row r="26" spans="1:14" ht="15">
      <c r="A26" s="91" t="s">
        <v>225</v>
      </c>
      <c r="B26" s="91">
        <v>9</v>
      </c>
      <c r="C26" s="91" t="s">
        <v>212</v>
      </c>
      <c r="D26" s="91">
        <v>2</v>
      </c>
      <c r="E26" s="91"/>
      <c r="F26" s="91"/>
      <c r="G26" s="91"/>
      <c r="H26" s="91"/>
      <c r="I26" s="91" t="s">
        <v>558</v>
      </c>
      <c r="J26" s="91">
        <v>2</v>
      </c>
      <c r="K26" s="91"/>
      <c r="L26" s="91"/>
      <c r="M26" s="91"/>
      <c r="N26" s="91"/>
    </row>
    <row r="27" spans="1:14" ht="15">
      <c r="A27" s="91" t="s">
        <v>557</v>
      </c>
      <c r="B27" s="91">
        <v>7</v>
      </c>
      <c r="C27" s="91" t="s">
        <v>562</v>
      </c>
      <c r="D27" s="91">
        <v>2</v>
      </c>
      <c r="E27" s="91"/>
      <c r="F27" s="91"/>
      <c r="G27" s="91"/>
      <c r="H27" s="91"/>
      <c r="I27" s="91" t="s">
        <v>573</v>
      </c>
      <c r="J27" s="91">
        <v>2</v>
      </c>
      <c r="K27" s="91"/>
      <c r="L27" s="91"/>
      <c r="M27" s="91"/>
      <c r="N27" s="91"/>
    </row>
    <row r="28" spans="1:14" ht="15">
      <c r="A28" s="91" t="s">
        <v>224</v>
      </c>
      <c r="B28" s="91">
        <v>5</v>
      </c>
      <c r="C28" s="91" t="s">
        <v>563</v>
      </c>
      <c r="D28" s="91">
        <v>2</v>
      </c>
      <c r="E28" s="91"/>
      <c r="F28" s="91"/>
      <c r="G28" s="91"/>
      <c r="H28" s="91"/>
      <c r="I28" s="91" t="s">
        <v>574</v>
      </c>
      <c r="J28" s="91">
        <v>2</v>
      </c>
      <c r="K28" s="91"/>
      <c r="L28" s="91"/>
      <c r="M28" s="91"/>
      <c r="N28" s="91"/>
    </row>
    <row r="29" spans="1:14" ht="15">
      <c r="A29" s="91" t="s">
        <v>558</v>
      </c>
      <c r="B29" s="91">
        <v>4</v>
      </c>
      <c r="C29" s="91" t="s">
        <v>564</v>
      </c>
      <c r="D29" s="91">
        <v>2</v>
      </c>
      <c r="E29" s="91"/>
      <c r="F29" s="91"/>
      <c r="G29" s="91"/>
      <c r="H29" s="91"/>
      <c r="I29" s="91" t="s">
        <v>575</v>
      </c>
      <c r="J29" s="91">
        <v>2</v>
      </c>
      <c r="K29" s="91"/>
      <c r="L29" s="91"/>
      <c r="M29" s="91"/>
      <c r="N29" s="91"/>
    </row>
    <row r="30" spans="1:14" ht="15">
      <c r="A30" s="91" t="s">
        <v>559</v>
      </c>
      <c r="B30" s="91">
        <v>4</v>
      </c>
      <c r="C30" s="91" t="s">
        <v>565</v>
      </c>
      <c r="D30" s="91">
        <v>2</v>
      </c>
      <c r="E30" s="91"/>
      <c r="F30" s="91"/>
      <c r="G30" s="91"/>
      <c r="H30" s="91"/>
      <c r="I30" s="91" t="s">
        <v>576</v>
      </c>
      <c r="J30" s="91">
        <v>2</v>
      </c>
      <c r="K30" s="91"/>
      <c r="L30" s="91"/>
      <c r="M30" s="91"/>
      <c r="N30" s="91"/>
    </row>
    <row r="33" spans="1:14" ht="15" customHeight="1">
      <c r="A33" s="13" t="s">
        <v>588</v>
      </c>
      <c r="B33" s="13" t="s">
        <v>518</v>
      </c>
      <c r="C33" s="13" t="s">
        <v>599</v>
      </c>
      <c r="D33" s="13" t="s">
        <v>521</v>
      </c>
      <c r="E33" s="85" t="s">
        <v>603</v>
      </c>
      <c r="F33" s="85" t="s">
        <v>523</v>
      </c>
      <c r="G33" s="85" t="s">
        <v>604</v>
      </c>
      <c r="H33" s="85" t="s">
        <v>525</v>
      </c>
      <c r="I33" s="13" t="s">
        <v>605</v>
      </c>
      <c r="J33" s="13" t="s">
        <v>527</v>
      </c>
      <c r="K33" s="13" t="s">
        <v>615</v>
      </c>
      <c r="L33" s="13" t="s">
        <v>529</v>
      </c>
      <c r="M33" s="85" t="s">
        <v>620</v>
      </c>
      <c r="N33" s="85" t="s">
        <v>530</v>
      </c>
    </row>
    <row r="34" spans="1:14" ht="15">
      <c r="A34" s="91" t="s">
        <v>589</v>
      </c>
      <c r="B34" s="91">
        <v>6</v>
      </c>
      <c r="C34" s="91" t="s">
        <v>589</v>
      </c>
      <c r="D34" s="91">
        <v>6</v>
      </c>
      <c r="E34" s="91"/>
      <c r="F34" s="91"/>
      <c r="G34" s="91"/>
      <c r="H34" s="91"/>
      <c r="I34" s="91" t="s">
        <v>606</v>
      </c>
      <c r="J34" s="91">
        <v>2</v>
      </c>
      <c r="K34" s="91" t="s">
        <v>616</v>
      </c>
      <c r="L34" s="91">
        <v>2</v>
      </c>
      <c r="M34" s="91"/>
      <c r="N34" s="91"/>
    </row>
    <row r="35" spans="1:14" ht="15">
      <c r="A35" s="91" t="s">
        <v>590</v>
      </c>
      <c r="B35" s="91">
        <v>3</v>
      </c>
      <c r="C35" s="91" t="s">
        <v>590</v>
      </c>
      <c r="D35" s="91">
        <v>3</v>
      </c>
      <c r="E35" s="91"/>
      <c r="F35" s="91"/>
      <c r="G35" s="91"/>
      <c r="H35" s="91"/>
      <c r="I35" s="91" t="s">
        <v>607</v>
      </c>
      <c r="J35" s="91">
        <v>2</v>
      </c>
      <c r="K35" s="91" t="s">
        <v>617</v>
      </c>
      <c r="L35" s="91">
        <v>2</v>
      </c>
      <c r="M35" s="91"/>
      <c r="N35" s="91"/>
    </row>
    <row r="36" spans="1:14" ht="15">
      <c r="A36" s="91" t="s">
        <v>591</v>
      </c>
      <c r="B36" s="91">
        <v>3</v>
      </c>
      <c r="C36" s="91" t="s">
        <v>591</v>
      </c>
      <c r="D36" s="91">
        <v>3</v>
      </c>
      <c r="E36" s="91"/>
      <c r="F36" s="91"/>
      <c r="G36" s="91"/>
      <c r="H36" s="91"/>
      <c r="I36" s="91" t="s">
        <v>608</v>
      </c>
      <c r="J36" s="91">
        <v>2</v>
      </c>
      <c r="K36" s="91" t="s">
        <v>618</v>
      </c>
      <c r="L36" s="91">
        <v>2</v>
      </c>
      <c r="M36" s="91"/>
      <c r="N36" s="91"/>
    </row>
    <row r="37" spans="1:14" ht="15">
      <c r="A37" s="91" t="s">
        <v>592</v>
      </c>
      <c r="B37" s="91">
        <v>2</v>
      </c>
      <c r="C37" s="91" t="s">
        <v>600</v>
      </c>
      <c r="D37" s="91">
        <v>2</v>
      </c>
      <c r="E37" s="91"/>
      <c r="F37" s="91"/>
      <c r="G37" s="91"/>
      <c r="H37" s="91"/>
      <c r="I37" s="91" t="s">
        <v>609</v>
      </c>
      <c r="J37" s="91">
        <v>2</v>
      </c>
      <c r="K37" s="91" t="s">
        <v>619</v>
      </c>
      <c r="L37" s="91">
        <v>2</v>
      </c>
      <c r="M37" s="91"/>
      <c r="N37" s="91"/>
    </row>
    <row r="38" spans="1:14" ht="15">
      <c r="A38" s="91" t="s">
        <v>593</v>
      </c>
      <c r="B38" s="91">
        <v>2</v>
      </c>
      <c r="C38" s="91" t="s">
        <v>601</v>
      </c>
      <c r="D38" s="91">
        <v>2</v>
      </c>
      <c r="E38" s="91"/>
      <c r="F38" s="91"/>
      <c r="G38" s="91"/>
      <c r="H38" s="91"/>
      <c r="I38" s="91" t="s">
        <v>610</v>
      </c>
      <c r="J38" s="91">
        <v>2</v>
      </c>
      <c r="K38" s="91"/>
      <c r="L38" s="91"/>
      <c r="M38" s="91"/>
      <c r="N38" s="91"/>
    </row>
    <row r="39" spans="1:14" ht="15">
      <c r="A39" s="91" t="s">
        <v>594</v>
      </c>
      <c r="B39" s="91">
        <v>2</v>
      </c>
      <c r="C39" s="91" t="s">
        <v>602</v>
      </c>
      <c r="D39" s="91">
        <v>2</v>
      </c>
      <c r="E39" s="91"/>
      <c r="F39" s="91"/>
      <c r="G39" s="91"/>
      <c r="H39" s="91"/>
      <c r="I39" s="91" t="s">
        <v>611</v>
      </c>
      <c r="J39" s="91">
        <v>2</v>
      </c>
      <c r="K39" s="91"/>
      <c r="L39" s="91"/>
      <c r="M39" s="91"/>
      <c r="N39" s="91"/>
    </row>
    <row r="40" spans="1:14" ht="15">
      <c r="A40" s="91" t="s">
        <v>595</v>
      </c>
      <c r="B40" s="91">
        <v>2</v>
      </c>
      <c r="C40" s="91"/>
      <c r="D40" s="91"/>
      <c r="E40" s="91"/>
      <c r="F40" s="91"/>
      <c r="G40" s="91"/>
      <c r="H40" s="91"/>
      <c r="I40" s="91" t="s">
        <v>612</v>
      </c>
      <c r="J40" s="91">
        <v>2</v>
      </c>
      <c r="K40" s="91"/>
      <c r="L40" s="91"/>
      <c r="M40" s="91"/>
      <c r="N40" s="91"/>
    </row>
    <row r="41" spans="1:14" ht="15">
      <c r="A41" s="91" t="s">
        <v>596</v>
      </c>
      <c r="B41" s="91">
        <v>2</v>
      </c>
      <c r="C41" s="91"/>
      <c r="D41" s="91"/>
      <c r="E41" s="91"/>
      <c r="F41" s="91"/>
      <c r="G41" s="91"/>
      <c r="H41" s="91"/>
      <c r="I41" s="91" t="s">
        <v>613</v>
      </c>
      <c r="J41" s="91">
        <v>2</v>
      </c>
      <c r="K41" s="91"/>
      <c r="L41" s="91"/>
      <c r="M41" s="91"/>
      <c r="N41" s="91"/>
    </row>
    <row r="42" spans="1:14" ht="15">
      <c r="A42" s="91" t="s">
        <v>597</v>
      </c>
      <c r="B42" s="91">
        <v>2</v>
      </c>
      <c r="C42" s="91"/>
      <c r="D42" s="91"/>
      <c r="E42" s="91"/>
      <c r="F42" s="91"/>
      <c r="G42" s="91"/>
      <c r="H42" s="91"/>
      <c r="I42" s="91" t="s">
        <v>614</v>
      </c>
      <c r="J42" s="91">
        <v>2</v>
      </c>
      <c r="K42" s="91"/>
      <c r="L42" s="91"/>
      <c r="M42" s="91"/>
      <c r="N42" s="91"/>
    </row>
    <row r="43" spans="1:14" ht="15">
      <c r="A43" s="91" t="s">
        <v>598</v>
      </c>
      <c r="B43" s="91">
        <v>2</v>
      </c>
      <c r="C43" s="91"/>
      <c r="D43" s="91"/>
      <c r="E43" s="91"/>
      <c r="F43" s="91"/>
      <c r="G43" s="91"/>
      <c r="H43" s="91"/>
      <c r="I43" s="91"/>
      <c r="J43" s="91"/>
      <c r="K43" s="91"/>
      <c r="L43" s="91"/>
      <c r="M43" s="91"/>
      <c r="N43" s="91"/>
    </row>
    <row r="46" spans="1:14" ht="15" customHeight="1">
      <c r="A46" s="13" t="s">
        <v>625</v>
      </c>
      <c r="B46" s="13" t="s">
        <v>518</v>
      </c>
      <c r="C46" s="13" t="s">
        <v>627</v>
      </c>
      <c r="D46" s="13" t="s">
        <v>521</v>
      </c>
      <c r="E46" s="85" t="s">
        <v>628</v>
      </c>
      <c r="F46" s="85" t="s">
        <v>523</v>
      </c>
      <c r="G46" s="85" t="s">
        <v>631</v>
      </c>
      <c r="H46" s="85" t="s">
        <v>525</v>
      </c>
      <c r="I46" s="85" t="s">
        <v>633</v>
      </c>
      <c r="J46" s="85" t="s">
        <v>527</v>
      </c>
      <c r="K46" s="85" t="s">
        <v>635</v>
      </c>
      <c r="L46" s="85" t="s">
        <v>529</v>
      </c>
      <c r="M46" s="85" t="s">
        <v>637</v>
      </c>
      <c r="N46" s="85" t="s">
        <v>530</v>
      </c>
    </row>
    <row r="47" spans="1:14" ht="15">
      <c r="A47" s="85" t="s">
        <v>212</v>
      </c>
      <c r="B47" s="85">
        <v>2</v>
      </c>
      <c r="C47" s="85" t="s">
        <v>212</v>
      </c>
      <c r="D47" s="85">
        <v>2</v>
      </c>
      <c r="E47" s="85"/>
      <c r="F47" s="85"/>
      <c r="G47" s="85"/>
      <c r="H47" s="85"/>
      <c r="I47" s="85"/>
      <c r="J47" s="85"/>
      <c r="K47" s="85"/>
      <c r="L47" s="85"/>
      <c r="M47" s="85"/>
      <c r="N47" s="85"/>
    </row>
    <row r="48" spans="1:14" ht="15">
      <c r="A48" s="85" t="s">
        <v>213</v>
      </c>
      <c r="B48" s="85">
        <v>2</v>
      </c>
      <c r="C48" s="85" t="s">
        <v>213</v>
      </c>
      <c r="D48" s="85">
        <v>2</v>
      </c>
      <c r="E48" s="85"/>
      <c r="F48" s="85"/>
      <c r="G48" s="85"/>
      <c r="H48" s="85"/>
      <c r="I48" s="85"/>
      <c r="J48" s="85"/>
      <c r="K48" s="85"/>
      <c r="L48" s="85"/>
      <c r="M48" s="85"/>
      <c r="N48" s="85"/>
    </row>
    <row r="49" spans="1:14" ht="15">
      <c r="A49" s="85" t="s">
        <v>223</v>
      </c>
      <c r="B49" s="85">
        <v>1</v>
      </c>
      <c r="C49" s="85" t="s">
        <v>223</v>
      </c>
      <c r="D49" s="85">
        <v>1</v>
      </c>
      <c r="E49" s="85"/>
      <c r="F49" s="85"/>
      <c r="G49" s="85"/>
      <c r="H49" s="85"/>
      <c r="I49" s="85"/>
      <c r="J49" s="85"/>
      <c r="K49" s="85"/>
      <c r="L49" s="85"/>
      <c r="M49" s="85"/>
      <c r="N49" s="85"/>
    </row>
    <row r="52" spans="1:14" ht="15" customHeight="1">
      <c r="A52" s="13" t="s">
        <v>626</v>
      </c>
      <c r="B52" s="13" t="s">
        <v>518</v>
      </c>
      <c r="C52" s="13" t="s">
        <v>629</v>
      </c>
      <c r="D52" s="13" t="s">
        <v>521</v>
      </c>
      <c r="E52" s="13" t="s">
        <v>630</v>
      </c>
      <c r="F52" s="13" t="s">
        <v>523</v>
      </c>
      <c r="G52" s="13" t="s">
        <v>632</v>
      </c>
      <c r="H52" s="13" t="s">
        <v>525</v>
      </c>
      <c r="I52" s="13" t="s">
        <v>634</v>
      </c>
      <c r="J52" s="13" t="s">
        <v>527</v>
      </c>
      <c r="K52" s="13" t="s">
        <v>636</v>
      </c>
      <c r="L52" s="13" t="s">
        <v>529</v>
      </c>
      <c r="M52" s="85" t="s">
        <v>638</v>
      </c>
      <c r="N52" s="85" t="s">
        <v>530</v>
      </c>
    </row>
    <row r="53" spans="1:14" ht="15">
      <c r="A53" s="85" t="s">
        <v>225</v>
      </c>
      <c r="B53" s="85">
        <v>7</v>
      </c>
      <c r="C53" s="85" t="s">
        <v>224</v>
      </c>
      <c r="D53" s="85">
        <v>5</v>
      </c>
      <c r="E53" s="85" t="s">
        <v>230</v>
      </c>
      <c r="F53" s="85">
        <v>1</v>
      </c>
      <c r="G53" s="85" t="s">
        <v>228</v>
      </c>
      <c r="H53" s="85">
        <v>1</v>
      </c>
      <c r="I53" s="85" t="s">
        <v>226</v>
      </c>
      <c r="J53" s="85">
        <v>2</v>
      </c>
      <c r="K53" s="85" t="s">
        <v>217</v>
      </c>
      <c r="L53" s="85">
        <v>1</v>
      </c>
      <c r="M53" s="85"/>
      <c r="N53" s="85"/>
    </row>
    <row r="54" spans="1:14" ht="15">
      <c r="A54" s="85" t="s">
        <v>224</v>
      </c>
      <c r="B54" s="85">
        <v>5</v>
      </c>
      <c r="C54" s="85" t="s">
        <v>225</v>
      </c>
      <c r="D54" s="85">
        <v>5</v>
      </c>
      <c r="E54" s="85" t="s">
        <v>229</v>
      </c>
      <c r="F54" s="85">
        <v>1</v>
      </c>
      <c r="G54" s="85" t="s">
        <v>227</v>
      </c>
      <c r="H54" s="85">
        <v>1</v>
      </c>
      <c r="I54" s="85" t="s">
        <v>214</v>
      </c>
      <c r="J54" s="85">
        <v>1</v>
      </c>
      <c r="K54" s="85"/>
      <c r="L54" s="85"/>
      <c r="M54" s="85"/>
      <c r="N54" s="85"/>
    </row>
    <row r="55" spans="1:14" ht="15">
      <c r="A55" s="85" t="s">
        <v>226</v>
      </c>
      <c r="B55" s="85">
        <v>2</v>
      </c>
      <c r="C55" s="85" t="s">
        <v>222</v>
      </c>
      <c r="D55" s="85">
        <v>1</v>
      </c>
      <c r="E55" s="85"/>
      <c r="F55" s="85"/>
      <c r="G55" s="85" t="s">
        <v>225</v>
      </c>
      <c r="H55" s="85">
        <v>1</v>
      </c>
      <c r="I55" s="85" t="s">
        <v>225</v>
      </c>
      <c r="J55" s="85">
        <v>1</v>
      </c>
      <c r="K55" s="85"/>
      <c r="L55" s="85"/>
      <c r="M55" s="85"/>
      <c r="N55" s="85"/>
    </row>
    <row r="56" spans="1:14" ht="15">
      <c r="A56" s="85" t="s">
        <v>230</v>
      </c>
      <c r="B56" s="85">
        <v>1</v>
      </c>
      <c r="C56" s="85" t="s">
        <v>221</v>
      </c>
      <c r="D56" s="85">
        <v>1</v>
      </c>
      <c r="E56" s="85"/>
      <c r="F56" s="85"/>
      <c r="G56" s="85"/>
      <c r="H56" s="85"/>
      <c r="I56" s="85"/>
      <c r="J56" s="85"/>
      <c r="K56" s="85"/>
      <c r="L56" s="85"/>
      <c r="M56" s="85"/>
      <c r="N56" s="85"/>
    </row>
    <row r="57" spans="1:14" ht="15">
      <c r="A57" s="85" t="s">
        <v>229</v>
      </c>
      <c r="B57" s="85">
        <v>1</v>
      </c>
      <c r="C57" s="85"/>
      <c r="D57" s="85"/>
      <c r="E57" s="85"/>
      <c r="F57" s="85"/>
      <c r="G57" s="85"/>
      <c r="H57" s="85"/>
      <c r="I57" s="85"/>
      <c r="J57" s="85"/>
      <c r="K57" s="85"/>
      <c r="L57" s="85"/>
      <c r="M57" s="85"/>
      <c r="N57" s="85"/>
    </row>
    <row r="58" spans="1:14" ht="15">
      <c r="A58" s="85" t="s">
        <v>217</v>
      </c>
      <c r="B58" s="85">
        <v>1</v>
      </c>
      <c r="C58" s="85"/>
      <c r="D58" s="85"/>
      <c r="E58" s="85"/>
      <c r="F58" s="85"/>
      <c r="G58" s="85"/>
      <c r="H58" s="85"/>
      <c r="I58" s="85"/>
      <c r="J58" s="85"/>
      <c r="K58" s="85"/>
      <c r="L58" s="85"/>
      <c r="M58" s="85"/>
      <c r="N58" s="85"/>
    </row>
    <row r="59" spans="1:14" ht="15">
      <c r="A59" s="85" t="s">
        <v>228</v>
      </c>
      <c r="B59" s="85">
        <v>1</v>
      </c>
      <c r="C59" s="85"/>
      <c r="D59" s="85"/>
      <c r="E59" s="85"/>
      <c r="F59" s="85"/>
      <c r="G59" s="85"/>
      <c r="H59" s="85"/>
      <c r="I59" s="85"/>
      <c r="J59" s="85"/>
      <c r="K59" s="85"/>
      <c r="L59" s="85"/>
      <c r="M59" s="85"/>
      <c r="N59" s="85"/>
    </row>
    <row r="60" spans="1:14" ht="15">
      <c r="A60" s="85" t="s">
        <v>227</v>
      </c>
      <c r="B60" s="85">
        <v>1</v>
      </c>
      <c r="C60" s="85"/>
      <c r="D60" s="85"/>
      <c r="E60" s="85"/>
      <c r="F60" s="85"/>
      <c r="G60" s="85"/>
      <c r="H60" s="85"/>
      <c r="I60" s="85"/>
      <c r="J60" s="85"/>
      <c r="K60" s="85"/>
      <c r="L60" s="85"/>
      <c r="M60" s="85"/>
      <c r="N60" s="85"/>
    </row>
    <row r="61" spans="1:14" ht="15">
      <c r="A61" s="85" t="s">
        <v>214</v>
      </c>
      <c r="B61" s="85">
        <v>1</v>
      </c>
      <c r="C61" s="85"/>
      <c r="D61" s="85"/>
      <c r="E61" s="85"/>
      <c r="F61" s="85"/>
      <c r="G61" s="85"/>
      <c r="H61" s="85"/>
      <c r="I61" s="85"/>
      <c r="J61" s="85"/>
      <c r="K61" s="85"/>
      <c r="L61" s="85"/>
      <c r="M61" s="85"/>
      <c r="N61" s="85"/>
    </row>
    <row r="62" spans="1:14" ht="15">
      <c r="A62" s="85" t="s">
        <v>222</v>
      </c>
      <c r="B62" s="85">
        <v>1</v>
      </c>
      <c r="C62" s="85"/>
      <c r="D62" s="85"/>
      <c r="E62" s="85"/>
      <c r="F62" s="85"/>
      <c r="G62" s="85"/>
      <c r="H62" s="85"/>
      <c r="I62" s="85"/>
      <c r="J62" s="85"/>
      <c r="K62" s="85"/>
      <c r="L62" s="85"/>
      <c r="M62" s="85"/>
      <c r="N62" s="85"/>
    </row>
    <row r="65" spans="1:14" ht="15" customHeight="1">
      <c r="A65" s="13" t="s">
        <v>646</v>
      </c>
      <c r="B65" s="13" t="s">
        <v>518</v>
      </c>
      <c r="C65" s="13" t="s">
        <v>647</v>
      </c>
      <c r="D65" s="13" t="s">
        <v>521</v>
      </c>
      <c r="E65" s="13" t="s">
        <v>648</v>
      </c>
      <c r="F65" s="13" t="s">
        <v>523</v>
      </c>
      <c r="G65" s="13" t="s">
        <v>649</v>
      </c>
      <c r="H65" s="13" t="s">
        <v>525</v>
      </c>
      <c r="I65" s="13" t="s">
        <v>650</v>
      </c>
      <c r="J65" s="13" t="s">
        <v>527</v>
      </c>
      <c r="K65" s="13" t="s">
        <v>651</v>
      </c>
      <c r="L65" s="13" t="s">
        <v>529</v>
      </c>
      <c r="M65" s="13" t="s">
        <v>652</v>
      </c>
      <c r="N65" s="13" t="s">
        <v>530</v>
      </c>
    </row>
    <row r="66" spans="1:14" ht="15">
      <c r="A66" s="124" t="s">
        <v>226</v>
      </c>
      <c r="B66" s="85">
        <v>104392</v>
      </c>
      <c r="C66" s="124" t="s">
        <v>212</v>
      </c>
      <c r="D66" s="85">
        <v>33208</v>
      </c>
      <c r="E66" s="124" t="s">
        <v>229</v>
      </c>
      <c r="F66" s="85">
        <v>11929</v>
      </c>
      <c r="G66" s="124" t="s">
        <v>227</v>
      </c>
      <c r="H66" s="85">
        <v>17084</v>
      </c>
      <c r="I66" s="124" t="s">
        <v>226</v>
      </c>
      <c r="J66" s="85">
        <v>104392</v>
      </c>
      <c r="K66" s="124" t="s">
        <v>217</v>
      </c>
      <c r="L66" s="85">
        <v>1467</v>
      </c>
      <c r="M66" s="124" t="s">
        <v>219</v>
      </c>
      <c r="N66" s="85">
        <v>23231</v>
      </c>
    </row>
    <row r="67" spans="1:14" ht="15">
      <c r="A67" s="124" t="s">
        <v>212</v>
      </c>
      <c r="B67" s="85">
        <v>33208</v>
      </c>
      <c r="C67" s="124" t="s">
        <v>213</v>
      </c>
      <c r="D67" s="85">
        <v>18121</v>
      </c>
      <c r="E67" s="124" t="s">
        <v>230</v>
      </c>
      <c r="F67" s="85">
        <v>5936</v>
      </c>
      <c r="G67" s="124" t="s">
        <v>228</v>
      </c>
      <c r="H67" s="85">
        <v>4201</v>
      </c>
      <c r="I67" s="124" t="s">
        <v>215</v>
      </c>
      <c r="J67" s="85">
        <v>32669</v>
      </c>
      <c r="K67" s="124" t="s">
        <v>218</v>
      </c>
      <c r="L67" s="85">
        <v>160</v>
      </c>
      <c r="M67" s="124"/>
      <c r="N67" s="85"/>
    </row>
    <row r="68" spans="1:14" ht="15">
      <c r="A68" s="124" t="s">
        <v>215</v>
      </c>
      <c r="B68" s="85">
        <v>32669</v>
      </c>
      <c r="C68" s="124" t="s">
        <v>221</v>
      </c>
      <c r="D68" s="85">
        <v>4937</v>
      </c>
      <c r="E68" s="124" t="s">
        <v>220</v>
      </c>
      <c r="F68" s="85">
        <v>5757</v>
      </c>
      <c r="G68" s="124" t="s">
        <v>216</v>
      </c>
      <c r="H68" s="85">
        <v>858</v>
      </c>
      <c r="I68" s="124" t="s">
        <v>214</v>
      </c>
      <c r="J68" s="85">
        <v>9465</v>
      </c>
      <c r="K68" s="124"/>
      <c r="L68" s="85"/>
      <c r="M68" s="124"/>
      <c r="N68" s="85"/>
    </row>
    <row r="69" spans="1:14" ht="15">
      <c r="A69" s="124" t="s">
        <v>219</v>
      </c>
      <c r="B69" s="85">
        <v>23231</v>
      </c>
      <c r="C69" s="124" t="s">
        <v>223</v>
      </c>
      <c r="D69" s="85">
        <v>4802</v>
      </c>
      <c r="E69" s="124"/>
      <c r="F69" s="85"/>
      <c r="G69" s="124"/>
      <c r="H69" s="85"/>
      <c r="I69" s="124"/>
      <c r="J69" s="85"/>
      <c r="K69" s="124"/>
      <c r="L69" s="85"/>
      <c r="M69" s="124"/>
      <c r="N69" s="85"/>
    </row>
    <row r="70" spans="1:14" ht="15">
      <c r="A70" s="124" t="s">
        <v>213</v>
      </c>
      <c r="B70" s="85">
        <v>18121</v>
      </c>
      <c r="C70" s="124" t="s">
        <v>225</v>
      </c>
      <c r="D70" s="85">
        <v>4116</v>
      </c>
      <c r="E70" s="124"/>
      <c r="F70" s="85"/>
      <c r="G70" s="124"/>
      <c r="H70" s="85"/>
      <c r="I70" s="124"/>
      <c r="J70" s="85"/>
      <c r="K70" s="124"/>
      <c r="L70" s="85"/>
      <c r="M70" s="124"/>
      <c r="N70" s="85"/>
    </row>
    <row r="71" spans="1:14" ht="15">
      <c r="A71" s="124" t="s">
        <v>227</v>
      </c>
      <c r="B71" s="85">
        <v>17084</v>
      </c>
      <c r="C71" s="124" t="s">
        <v>222</v>
      </c>
      <c r="D71" s="85">
        <v>3145</v>
      </c>
      <c r="E71" s="124"/>
      <c r="F71" s="85"/>
      <c r="G71" s="124"/>
      <c r="H71" s="85"/>
      <c r="I71" s="124"/>
      <c r="J71" s="85"/>
      <c r="K71" s="124"/>
      <c r="L71" s="85"/>
      <c r="M71" s="124"/>
      <c r="N71" s="85"/>
    </row>
    <row r="72" spans="1:14" ht="15">
      <c r="A72" s="124" t="s">
        <v>229</v>
      </c>
      <c r="B72" s="85">
        <v>11929</v>
      </c>
      <c r="C72" s="124" t="s">
        <v>224</v>
      </c>
      <c r="D72" s="85">
        <v>1705</v>
      </c>
      <c r="E72" s="124"/>
      <c r="F72" s="85"/>
      <c r="G72" s="124"/>
      <c r="H72" s="85"/>
      <c r="I72" s="124"/>
      <c r="J72" s="85"/>
      <c r="K72" s="124"/>
      <c r="L72" s="85"/>
      <c r="M72" s="124"/>
      <c r="N72" s="85"/>
    </row>
    <row r="73" spans="1:14" ht="15">
      <c r="A73" s="124" t="s">
        <v>214</v>
      </c>
      <c r="B73" s="85">
        <v>9465</v>
      </c>
      <c r="C73" s="124"/>
      <c r="D73" s="85"/>
      <c r="E73" s="124"/>
      <c r="F73" s="85"/>
      <c r="G73" s="124"/>
      <c r="H73" s="85"/>
      <c r="I73" s="124"/>
      <c r="J73" s="85"/>
      <c r="K73" s="124"/>
      <c r="L73" s="85"/>
      <c r="M73" s="124"/>
      <c r="N73" s="85"/>
    </row>
    <row r="74" spans="1:14" ht="15">
      <c r="A74" s="124" t="s">
        <v>230</v>
      </c>
      <c r="B74" s="85">
        <v>5936</v>
      </c>
      <c r="C74" s="124"/>
      <c r="D74" s="85"/>
      <c r="E74" s="124"/>
      <c r="F74" s="85"/>
      <c r="G74" s="124"/>
      <c r="H74" s="85"/>
      <c r="I74" s="124"/>
      <c r="J74" s="85"/>
      <c r="K74" s="124"/>
      <c r="L74" s="85"/>
      <c r="M74" s="124"/>
      <c r="N74" s="85"/>
    </row>
    <row r="75" spans="1:14" ht="15">
      <c r="A75" s="124" t="s">
        <v>220</v>
      </c>
      <c r="B75" s="85">
        <v>5757</v>
      </c>
      <c r="C75" s="124"/>
      <c r="D75" s="85"/>
      <c r="E75" s="124"/>
      <c r="F75" s="85"/>
      <c r="G75" s="124"/>
      <c r="H75" s="85"/>
      <c r="I75" s="124"/>
      <c r="J75" s="85"/>
      <c r="K75" s="124"/>
      <c r="L75" s="85"/>
      <c r="M75" s="124"/>
      <c r="N75" s="85"/>
    </row>
  </sheetData>
  <hyperlinks>
    <hyperlink ref="A2" r:id="rId1" display="https://twitter.com/HealthNet/status/1154896733442363392"/>
    <hyperlink ref="A3" r:id="rId2" display="https://www.self.com/story/black-maternal-mortality-ed-letter"/>
    <hyperlink ref="G2" r:id="rId3" display="https://twitter.com/HealthNet/status/1154896733442363392"/>
    <hyperlink ref="I2" r:id="rId4" display="https://www.self.com/story/black-maternal-mortality-ed-letter"/>
  </hyperlinks>
  <printOptions/>
  <pageMargins left="0.7" right="0.7" top="0.75" bottom="0.75" header="0.3" footer="0.3"/>
  <pageSetup orientation="portrait" paperSize="9"/>
  <tableParts>
    <tablePart r:id="rId5"/>
    <tablePart r:id="rId6"/>
    <tablePart r:id="rId9"/>
    <tablePart r:id="rId11"/>
    <tablePart r:id="rId7"/>
    <tablePart r:id="rId12"/>
    <tablePart r:id="rId8"/>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686</v>
      </c>
      <c r="B1" s="13" t="s">
        <v>702</v>
      </c>
      <c r="C1" s="13" t="s">
        <v>703</v>
      </c>
      <c r="D1" s="13" t="s">
        <v>144</v>
      </c>
      <c r="E1" s="13" t="s">
        <v>705</v>
      </c>
      <c r="F1" s="13" t="s">
        <v>706</v>
      </c>
      <c r="G1" s="13" t="s">
        <v>707</v>
      </c>
    </row>
    <row r="2" spans="1:7" ht="15">
      <c r="A2" s="85" t="s">
        <v>552</v>
      </c>
      <c r="B2" s="85">
        <v>8</v>
      </c>
      <c r="C2" s="129">
        <v>0.03162055335968379</v>
      </c>
      <c r="D2" s="85" t="s">
        <v>704</v>
      </c>
      <c r="E2" s="85"/>
      <c r="F2" s="85"/>
      <c r="G2" s="85"/>
    </row>
    <row r="3" spans="1:7" ht="15">
      <c r="A3" s="85" t="s">
        <v>553</v>
      </c>
      <c r="B3" s="85">
        <v>3</v>
      </c>
      <c r="C3" s="129">
        <v>0.011857707509881424</v>
      </c>
      <c r="D3" s="85" t="s">
        <v>704</v>
      </c>
      <c r="E3" s="85"/>
      <c r="F3" s="85"/>
      <c r="G3" s="85"/>
    </row>
    <row r="4" spans="1:7" ht="15">
      <c r="A4" s="85" t="s">
        <v>554</v>
      </c>
      <c r="B4" s="85">
        <v>0</v>
      </c>
      <c r="C4" s="129">
        <v>0</v>
      </c>
      <c r="D4" s="85" t="s">
        <v>704</v>
      </c>
      <c r="E4" s="85"/>
      <c r="F4" s="85"/>
      <c r="G4" s="85"/>
    </row>
    <row r="5" spans="1:7" ht="15">
      <c r="A5" s="85" t="s">
        <v>555</v>
      </c>
      <c r="B5" s="85">
        <v>242</v>
      </c>
      <c r="C5" s="129">
        <v>0.9565217391304348</v>
      </c>
      <c r="D5" s="85" t="s">
        <v>704</v>
      </c>
      <c r="E5" s="85"/>
      <c r="F5" s="85"/>
      <c r="G5" s="85"/>
    </row>
    <row r="6" spans="1:7" ht="15">
      <c r="A6" s="85" t="s">
        <v>556</v>
      </c>
      <c r="B6" s="85">
        <v>253</v>
      </c>
      <c r="C6" s="129">
        <v>1</v>
      </c>
      <c r="D6" s="85" t="s">
        <v>704</v>
      </c>
      <c r="E6" s="85"/>
      <c r="F6" s="85"/>
      <c r="G6" s="85"/>
    </row>
    <row r="7" spans="1:7" ht="15">
      <c r="A7" s="91" t="s">
        <v>225</v>
      </c>
      <c r="B7" s="91">
        <v>9</v>
      </c>
      <c r="C7" s="130">
        <v>0.007254507286933545</v>
      </c>
      <c r="D7" s="91" t="s">
        <v>704</v>
      </c>
      <c r="E7" s="91" t="b">
        <v>0</v>
      </c>
      <c r="F7" s="91" t="b">
        <v>0</v>
      </c>
      <c r="G7" s="91" t="b">
        <v>0</v>
      </c>
    </row>
    <row r="8" spans="1:7" ht="15">
      <c r="A8" s="91" t="s">
        <v>557</v>
      </c>
      <c r="B8" s="91">
        <v>7</v>
      </c>
      <c r="C8" s="130">
        <v>0.04873721756344112</v>
      </c>
      <c r="D8" s="91" t="s">
        <v>704</v>
      </c>
      <c r="E8" s="91" t="b">
        <v>0</v>
      </c>
      <c r="F8" s="91" t="b">
        <v>0</v>
      </c>
      <c r="G8" s="91" t="b">
        <v>0</v>
      </c>
    </row>
    <row r="9" spans="1:7" ht="15">
      <c r="A9" s="91" t="s">
        <v>224</v>
      </c>
      <c r="B9" s="91">
        <v>5</v>
      </c>
      <c r="C9" s="130">
        <v>0.012264878764890517</v>
      </c>
      <c r="D9" s="91" t="s">
        <v>704</v>
      </c>
      <c r="E9" s="91" t="b">
        <v>0</v>
      </c>
      <c r="F9" s="91" t="b">
        <v>0</v>
      </c>
      <c r="G9" s="91" t="b">
        <v>0</v>
      </c>
    </row>
    <row r="10" spans="1:7" ht="15">
      <c r="A10" s="91" t="s">
        <v>558</v>
      </c>
      <c r="B10" s="91">
        <v>4</v>
      </c>
      <c r="C10" s="130">
        <v>0.012312806573410643</v>
      </c>
      <c r="D10" s="91" t="s">
        <v>704</v>
      </c>
      <c r="E10" s="91" t="b">
        <v>0</v>
      </c>
      <c r="F10" s="91" t="b">
        <v>0</v>
      </c>
      <c r="G10" s="91" t="b">
        <v>0</v>
      </c>
    </row>
    <row r="11" spans="1:7" ht="15">
      <c r="A11" s="91" t="s">
        <v>559</v>
      </c>
      <c r="B11" s="91">
        <v>4</v>
      </c>
      <c r="C11" s="130">
        <v>0.015537032034269998</v>
      </c>
      <c r="D11" s="91" t="s">
        <v>704</v>
      </c>
      <c r="E11" s="91" t="b">
        <v>0</v>
      </c>
      <c r="F11" s="91" t="b">
        <v>0</v>
      </c>
      <c r="G11" s="91" t="b">
        <v>0</v>
      </c>
    </row>
    <row r="12" spans="1:7" ht="15">
      <c r="A12" s="91" t="s">
        <v>575</v>
      </c>
      <c r="B12" s="91">
        <v>3</v>
      </c>
      <c r="C12" s="130">
        <v>0.011652774025702499</v>
      </c>
      <c r="D12" s="91" t="s">
        <v>704</v>
      </c>
      <c r="E12" s="91" t="b">
        <v>0</v>
      </c>
      <c r="F12" s="91" t="b">
        <v>0</v>
      </c>
      <c r="G12" s="91" t="b">
        <v>0</v>
      </c>
    </row>
    <row r="13" spans="1:7" ht="15">
      <c r="A13" s="91" t="s">
        <v>561</v>
      </c>
      <c r="B13" s="91">
        <v>3</v>
      </c>
      <c r="C13" s="130">
        <v>0.015060991942909233</v>
      </c>
      <c r="D13" s="91" t="s">
        <v>704</v>
      </c>
      <c r="E13" s="91" t="b">
        <v>0</v>
      </c>
      <c r="F13" s="91" t="b">
        <v>0</v>
      </c>
      <c r="G13" s="91" t="b">
        <v>0</v>
      </c>
    </row>
    <row r="14" spans="1:7" ht="15">
      <c r="A14" s="91" t="s">
        <v>687</v>
      </c>
      <c r="B14" s="91">
        <v>2</v>
      </c>
      <c r="C14" s="130">
        <v>0.010040661295272821</v>
      </c>
      <c r="D14" s="91" t="s">
        <v>704</v>
      </c>
      <c r="E14" s="91" t="b">
        <v>0</v>
      </c>
      <c r="F14" s="91" t="b">
        <v>0</v>
      </c>
      <c r="G14" s="91" t="b">
        <v>0</v>
      </c>
    </row>
    <row r="15" spans="1:7" ht="15">
      <c r="A15" s="91" t="s">
        <v>688</v>
      </c>
      <c r="B15" s="91">
        <v>2</v>
      </c>
      <c r="C15" s="130">
        <v>0.010040661295272821</v>
      </c>
      <c r="D15" s="91" t="s">
        <v>704</v>
      </c>
      <c r="E15" s="91" t="b">
        <v>0</v>
      </c>
      <c r="F15" s="91" t="b">
        <v>0</v>
      </c>
      <c r="G15" s="91" t="b">
        <v>0</v>
      </c>
    </row>
    <row r="16" spans="1:7" ht="15">
      <c r="A16" s="91" t="s">
        <v>689</v>
      </c>
      <c r="B16" s="91">
        <v>2</v>
      </c>
      <c r="C16" s="130">
        <v>0.010040661295272821</v>
      </c>
      <c r="D16" s="91" t="s">
        <v>704</v>
      </c>
      <c r="E16" s="91" t="b">
        <v>0</v>
      </c>
      <c r="F16" s="91" t="b">
        <v>0</v>
      </c>
      <c r="G16" s="91" t="b">
        <v>0</v>
      </c>
    </row>
    <row r="17" spans="1:7" ht="15">
      <c r="A17" s="91" t="s">
        <v>690</v>
      </c>
      <c r="B17" s="91">
        <v>2</v>
      </c>
      <c r="C17" s="130">
        <v>0.010040661295272821</v>
      </c>
      <c r="D17" s="91" t="s">
        <v>704</v>
      </c>
      <c r="E17" s="91" t="b">
        <v>0</v>
      </c>
      <c r="F17" s="91" t="b">
        <v>0</v>
      </c>
      <c r="G17" s="91" t="b">
        <v>0</v>
      </c>
    </row>
    <row r="18" spans="1:7" ht="15">
      <c r="A18" s="91" t="s">
        <v>691</v>
      </c>
      <c r="B18" s="91">
        <v>2</v>
      </c>
      <c r="C18" s="130">
        <v>0.010040661295272821</v>
      </c>
      <c r="D18" s="91" t="s">
        <v>704</v>
      </c>
      <c r="E18" s="91" t="b">
        <v>0</v>
      </c>
      <c r="F18" s="91" t="b">
        <v>0</v>
      </c>
      <c r="G18" s="91" t="b">
        <v>0</v>
      </c>
    </row>
    <row r="19" spans="1:7" ht="15">
      <c r="A19" s="91" t="s">
        <v>692</v>
      </c>
      <c r="B19" s="91">
        <v>2</v>
      </c>
      <c r="C19" s="130">
        <v>0.010040661295272821</v>
      </c>
      <c r="D19" s="91" t="s">
        <v>704</v>
      </c>
      <c r="E19" s="91" t="b">
        <v>0</v>
      </c>
      <c r="F19" s="91" t="b">
        <v>0</v>
      </c>
      <c r="G19" s="91" t="b">
        <v>0</v>
      </c>
    </row>
    <row r="20" spans="1:7" ht="15">
      <c r="A20" s="91" t="s">
        <v>693</v>
      </c>
      <c r="B20" s="91">
        <v>2</v>
      </c>
      <c r="C20" s="130">
        <v>0.010040661295272821</v>
      </c>
      <c r="D20" s="91" t="s">
        <v>704</v>
      </c>
      <c r="E20" s="91" t="b">
        <v>0</v>
      </c>
      <c r="F20" s="91" t="b">
        <v>0</v>
      </c>
      <c r="G20" s="91" t="b">
        <v>0</v>
      </c>
    </row>
    <row r="21" spans="1:7" ht="15">
      <c r="A21" s="91" t="s">
        <v>694</v>
      </c>
      <c r="B21" s="91">
        <v>2</v>
      </c>
      <c r="C21" s="130">
        <v>0.010040661295272821</v>
      </c>
      <c r="D21" s="91" t="s">
        <v>704</v>
      </c>
      <c r="E21" s="91" t="b">
        <v>0</v>
      </c>
      <c r="F21" s="91" t="b">
        <v>0</v>
      </c>
      <c r="G21" s="91" t="b">
        <v>0</v>
      </c>
    </row>
    <row r="22" spans="1:7" ht="15">
      <c r="A22" s="91" t="s">
        <v>695</v>
      </c>
      <c r="B22" s="91">
        <v>2</v>
      </c>
      <c r="C22" s="130">
        <v>0.010040661295272821</v>
      </c>
      <c r="D22" s="91" t="s">
        <v>704</v>
      </c>
      <c r="E22" s="91" t="b">
        <v>0</v>
      </c>
      <c r="F22" s="91" t="b">
        <v>0</v>
      </c>
      <c r="G22" s="91" t="b">
        <v>0</v>
      </c>
    </row>
    <row r="23" spans="1:7" ht="15">
      <c r="A23" s="91" t="s">
        <v>696</v>
      </c>
      <c r="B23" s="91">
        <v>2</v>
      </c>
      <c r="C23" s="130">
        <v>0.010040661295272821</v>
      </c>
      <c r="D23" s="91" t="s">
        <v>704</v>
      </c>
      <c r="E23" s="91" t="b">
        <v>0</v>
      </c>
      <c r="F23" s="91" t="b">
        <v>0</v>
      </c>
      <c r="G23" s="91" t="b">
        <v>0</v>
      </c>
    </row>
    <row r="24" spans="1:7" ht="15">
      <c r="A24" s="91" t="s">
        <v>697</v>
      </c>
      <c r="B24" s="91">
        <v>2</v>
      </c>
      <c r="C24" s="130">
        <v>0.010040661295272821</v>
      </c>
      <c r="D24" s="91" t="s">
        <v>704</v>
      </c>
      <c r="E24" s="91" t="b">
        <v>0</v>
      </c>
      <c r="F24" s="91" t="b">
        <v>0</v>
      </c>
      <c r="G24" s="91" t="b">
        <v>0</v>
      </c>
    </row>
    <row r="25" spans="1:7" ht="15">
      <c r="A25" s="91" t="s">
        <v>698</v>
      </c>
      <c r="B25" s="91">
        <v>2</v>
      </c>
      <c r="C25" s="130">
        <v>0.010040661295272821</v>
      </c>
      <c r="D25" s="91" t="s">
        <v>704</v>
      </c>
      <c r="E25" s="91" t="b">
        <v>0</v>
      </c>
      <c r="F25" s="91" t="b">
        <v>0</v>
      </c>
      <c r="G25" s="91" t="b">
        <v>0</v>
      </c>
    </row>
    <row r="26" spans="1:7" ht="15">
      <c r="A26" s="91" t="s">
        <v>699</v>
      </c>
      <c r="B26" s="91">
        <v>2</v>
      </c>
      <c r="C26" s="130">
        <v>0.010040661295272821</v>
      </c>
      <c r="D26" s="91" t="s">
        <v>704</v>
      </c>
      <c r="E26" s="91" t="b">
        <v>0</v>
      </c>
      <c r="F26" s="91" t="b">
        <v>0</v>
      </c>
      <c r="G26" s="91" t="b">
        <v>0</v>
      </c>
    </row>
    <row r="27" spans="1:7" ht="15">
      <c r="A27" s="91" t="s">
        <v>700</v>
      </c>
      <c r="B27" s="91">
        <v>2</v>
      </c>
      <c r="C27" s="130">
        <v>0.010040661295272821</v>
      </c>
      <c r="D27" s="91" t="s">
        <v>704</v>
      </c>
      <c r="E27" s="91" t="b">
        <v>0</v>
      </c>
      <c r="F27" s="91" t="b">
        <v>0</v>
      </c>
      <c r="G27" s="91" t="b">
        <v>0</v>
      </c>
    </row>
    <row r="28" spans="1:7" ht="15">
      <c r="A28" s="91" t="s">
        <v>578</v>
      </c>
      <c r="B28" s="91">
        <v>2</v>
      </c>
      <c r="C28" s="130">
        <v>0.010040661295272821</v>
      </c>
      <c r="D28" s="91" t="s">
        <v>704</v>
      </c>
      <c r="E28" s="91" t="b">
        <v>0</v>
      </c>
      <c r="F28" s="91" t="b">
        <v>0</v>
      </c>
      <c r="G28" s="91" t="b">
        <v>0</v>
      </c>
    </row>
    <row r="29" spans="1:7" ht="15">
      <c r="A29" s="91" t="s">
        <v>579</v>
      </c>
      <c r="B29" s="91">
        <v>2</v>
      </c>
      <c r="C29" s="130">
        <v>0.010040661295272821</v>
      </c>
      <c r="D29" s="91" t="s">
        <v>704</v>
      </c>
      <c r="E29" s="91" t="b">
        <v>0</v>
      </c>
      <c r="F29" s="91" t="b">
        <v>0</v>
      </c>
      <c r="G29" s="91" t="b">
        <v>0</v>
      </c>
    </row>
    <row r="30" spans="1:7" ht="15">
      <c r="A30" s="91" t="s">
        <v>580</v>
      </c>
      <c r="B30" s="91">
        <v>2</v>
      </c>
      <c r="C30" s="130">
        <v>0.010040661295272821</v>
      </c>
      <c r="D30" s="91" t="s">
        <v>704</v>
      </c>
      <c r="E30" s="91" t="b">
        <v>0</v>
      </c>
      <c r="F30" s="91" t="b">
        <v>0</v>
      </c>
      <c r="G30" s="91" t="b">
        <v>0</v>
      </c>
    </row>
    <row r="31" spans="1:7" ht="15">
      <c r="A31" s="91" t="s">
        <v>581</v>
      </c>
      <c r="B31" s="91">
        <v>2</v>
      </c>
      <c r="C31" s="130">
        <v>0.010040661295272821</v>
      </c>
      <c r="D31" s="91" t="s">
        <v>704</v>
      </c>
      <c r="E31" s="91" t="b">
        <v>0</v>
      </c>
      <c r="F31" s="91" t="b">
        <v>0</v>
      </c>
      <c r="G31" s="91" t="b">
        <v>0</v>
      </c>
    </row>
    <row r="32" spans="1:7" ht="15">
      <c r="A32" s="91" t="s">
        <v>582</v>
      </c>
      <c r="B32" s="91">
        <v>2</v>
      </c>
      <c r="C32" s="130">
        <v>0.010040661295272821</v>
      </c>
      <c r="D32" s="91" t="s">
        <v>704</v>
      </c>
      <c r="E32" s="91" t="b">
        <v>0</v>
      </c>
      <c r="F32" s="91" t="b">
        <v>0</v>
      </c>
      <c r="G32" s="91" t="b">
        <v>0</v>
      </c>
    </row>
    <row r="33" spans="1:7" ht="15">
      <c r="A33" s="91" t="s">
        <v>569</v>
      </c>
      <c r="B33" s="91">
        <v>2</v>
      </c>
      <c r="C33" s="130">
        <v>0.010040661295272821</v>
      </c>
      <c r="D33" s="91" t="s">
        <v>704</v>
      </c>
      <c r="E33" s="91" t="b">
        <v>1</v>
      </c>
      <c r="F33" s="91" t="b">
        <v>0</v>
      </c>
      <c r="G33" s="91" t="b">
        <v>0</v>
      </c>
    </row>
    <row r="34" spans="1:7" ht="15">
      <c r="A34" s="91" t="s">
        <v>226</v>
      </c>
      <c r="B34" s="91">
        <v>2</v>
      </c>
      <c r="C34" s="130">
        <v>0.010040661295272821</v>
      </c>
      <c r="D34" s="91" t="s">
        <v>704</v>
      </c>
      <c r="E34" s="91" t="b">
        <v>0</v>
      </c>
      <c r="F34" s="91" t="b">
        <v>0</v>
      </c>
      <c r="G34" s="91" t="b">
        <v>0</v>
      </c>
    </row>
    <row r="35" spans="1:7" ht="15">
      <c r="A35" s="91" t="s">
        <v>570</v>
      </c>
      <c r="B35" s="91">
        <v>2</v>
      </c>
      <c r="C35" s="130">
        <v>0.010040661295272821</v>
      </c>
      <c r="D35" s="91" t="s">
        <v>704</v>
      </c>
      <c r="E35" s="91" t="b">
        <v>0</v>
      </c>
      <c r="F35" s="91" t="b">
        <v>0</v>
      </c>
      <c r="G35" s="91" t="b">
        <v>0</v>
      </c>
    </row>
    <row r="36" spans="1:7" ht="15">
      <c r="A36" s="91" t="s">
        <v>571</v>
      </c>
      <c r="B36" s="91">
        <v>2</v>
      </c>
      <c r="C36" s="130">
        <v>0.010040661295272821</v>
      </c>
      <c r="D36" s="91" t="s">
        <v>704</v>
      </c>
      <c r="E36" s="91" t="b">
        <v>0</v>
      </c>
      <c r="F36" s="91" t="b">
        <v>0</v>
      </c>
      <c r="G36" s="91" t="b">
        <v>0</v>
      </c>
    </row>
    <row r="37" spans="1:7" ht="15">
      <c r="A37" s="91" t="s">
        <v>572</v>
      </c>
      <c r="B37" s="91">
        <v>2</v>
      </c>
      <c r="C37" s="130">
        <v>0.010040661295272821</v>
      </c>
      <c r="D37" s="91" t="s">
        <v>704</v>
      </c>
      <c r="E37" s="91" t="b">
        <v>0</v>
      </c>
      <c r="F37" s="91" t="b">
        <v>0</v>
      </c>
      <c r="G37" s="91" t="b">
        <v>0</v>
      </c>
    </row>
    <row r="38" spans="1:7" ht="15">
      <c r="A38" s="91" t="s">
        <v>573</v>
      </c>
      <c r="B38" s="91">
        <v>2</v>
      </c>
      <c r="C38" s="130">
        <v>0.010040661295272821</v>
      </c>
      <c r="D38" s="91" t="s">
        <v>704</v>
      </c>
      <c r="E38" s="91" t="b">
        <v>0</v>
      </c>
      <c r="F38" s="91" t="b">
        <v>0</v>
      </c>
      <c r="G38" s="91" t="b">
        <v>0</v>
      </c>
    </row>
    <row r="39" spans="1:7" ht="15">
      <c r="A39" s="91" t="s">
        <v>574</v>
      </c>
      <c r="B39" s="91">
        <v>2</v>
      </c>
      <c r="C39" s="130">
        <v>0.010040661295272821</v>
      </c>
      <c r="D39" s="91" t="s">
        <v>704</v>
      </c>
      <c r="E39" s="91" t="b">
        <v>1</v>
      </c>
      <c r="F39" s="91" t="b">
        <v>0</v>
      </c>
      <c r="G39" s="91" t="b">
        <v>0</v>
      </c>
    </row>
    <row r="40" spans="1:7" ht="15">
      <c r="A40" s="91" t="s">
        <v>576</v>
      </c>
      <c r="B40" s="91">
        <v>2</v>
      </c>
      <c r="C40" s="130">
        <v>0.010040661295272821</v>
      </c>
      <c r="D40" s="91" t="s">
        <v>704</v>
      </c>
      <c r="E40" s="91" t="b">
        <v>0</v>
      </c>
      <c r="F40" s="91" t="b">
        <v>0</v>
      </c>
      <c r="G40" s="91" t="b">
        <v>0</v>
      </c>
    </row>
    <row r="41" spans="1:7" ht="15">
      <c r="A41" s="91" t="s">
        <v>212</v>
      </c>
      <c r="B41" s="91">
        <v>2</v>
      </c>
      <c r="C41" s="130">
        <v>0.010040661295272821</v>
      </c>
      <c r="D41" s="91" t="s">
        <v>704</v>
      </c>
      <c r="E41" s="91" t="b">
        <v>0</v>
      </c>
      <c r="F41" s="91" t="b">
        <v>0</v>
      </c>
      <c r="G41" s="91" t="b">
        <v>0</v>
      </c>
    </row>
    <row r="42" spans="1:7" ht="15">
      <c r="A42" s="91" t="s">
        <v>562</v>
      </c>
      <c r="B42" s="91">
        <v>2</v>
      </c>
      <c r="C42" s="130">
        <v>0.010040661295272821</v>
      </c>
      <c r="D42" s="91" t="s">
        <v>704</v>
      </c>
      <c r="E42" s="91" t="b">
        <v>0</v>
      </c>
      <c r="F42" s="91" t="b">
        <v>0</v>
      </c>
      <c r="G42" s="91" t="b">
        <v>0</v>
      </c>
    </row>
    <row r="43" spans="1:7" ht="15">
      <c r="A43" s="91" t="s">
        <v>563</v>
      </c>
      <c r="B43" s="91">
        <v>2</v>
      </c>
      <c r="C43" s="130">
        <v>0.010040661295272821</v>
      </c>
      <c r="D43" s="91" t="s">
        <v>704</v>
      </c>
      <c r="E43" s="91" t="b">
        <v>0</v>
      </c>
      <c r="F43" s="91" t="b">
        <v>0</v>
      </c>
      <c r="G43" s="91" t="b">
        <v>0</v>
      </c>
    </row>
    <row r="44" spans="1:7" ht="15">
      <c r="A44" s="91" t="s">
        <v>564</v>
      </c>
      <c r="B44" s="91">
        <v>2</v>
      </c>
      <c r="C44" s="130">
        <v>0.010040661295272821</v>
      </c>
      <c r="D44" s="91" t="s">
        <v>704</v>
      </c>
      <c r="E44" s="91" t="b">
        <v>0</v>
      </c>
      <c r="F44" s="91" t="b">
        <v>0</v>
      </c>
      <c r="G44" s="91" t="b">
        <v>0</v>
      </c>
    </row>
    <row r="45" spans="1:7" ht="15">
      <c r="A45" s="91" t="s">
        <v>565</v>
      </c>
      <c r="B45" s="91">
        <v>2</v>
      </c>
      <c r="C45" s="130">
        <v>0.010040661295272821</v>
      </c>
      <c r="D45" s="91" t="s">
        <v>704</v>
      </c>
      <c r="E45" s="91" t="b">
        <v>0</v>
      </c>
      <c r="F45" s="91" t="b">
        <v>0</v>
      </c>
      <c r="G45" s="91" t="b">
        <v>0</v>
      </c>
    </row>
    <row r="46" spans="1:7" ht="15">
      <c r="A46" s="91" t="s">
        <v>213</v>
      </c>
      <c r="B46" s="91">
        <v>2</v>
      </c>
      <c r="C46" s="130">
        <v>0.010040661295272821</v>
      </c>
      <c r="D46" s="91" t="s">
        <v>704</v>
      </c>
      <c r="E46" s="91" t="b">
        <v>0</v>
      </c>
      <c r="F46" s="91" t="b">
        <v>0</v>
      </c>
      <c r="G46" s="91" t="b">
        <v>0</v>
      </c>
    </row>
    <row r="47" spans="1:7" ht="15">
      <c r="A47" s="91" t="s">
        <v>701</v>
      </c>
      <c r="B47" s="91">
        <v>2</v>
      </c>
      <c r="C47" s="130">
        <v>0.013924919303840322</v>
      </c>
      <c r="D47" s="91" t="s">
        <v>704</v>
      </c>
      <c r="E47" s="91" t="b">
        <v>0</v>
      </c>
      <c r="F47" s="91" t="b">
        <v>0</v>
      </c>
      <c r="G47" s="91" t="b">
        <v>0</v>
      </c>
    </row>
    <row r="48" spans="1:7" ht="15">
      <c r="A48" s="91" t="s">
        <v>557</v>
      </c>
      <c r="B48" s="91">
        <v>7</v>
      </c>
      <c r="C48" s="130">
        <v>0.06702452096372784</v>
      </c>
      <c r="D48" s="91" t="s">
        <v>501</v>
      </c>
      <c r="E48" s="91" t="b">
        <v>0</v>
      </c>
      <c r="F48" s="91" t="b">
        <v>0</v>
      </c>
      <c r="G48" s="91" t="b">
        <v>0</v>
      </c>
    </row>
    <row r="49" spans="1:7" ht="15">
      <c r="A49" s="91" t="s">
        <v>224</v>
      </c>
      <c r="B49" s="91">
        <v>5</v>
      </c>
      <c r="C49" s="130">
        <v>0</v>
      </c>
      <c r="D49" s="91" t="s">
        <v>501</v>
      </c>
      <c r="E49" s="91" t="b">
        <v>0</v>
      </c>
      <c r="F49" s="91" t="b">
        <v>0</v>
      </c>
      <c r="G49" s="91" t="b">
        <v>0</v>
      </c>
    </row>
    <row r="50" spans="1:7" ht="15">
      <c r="A50" s="91" t="s">
        <v>225</v>
      </c>
      <c r="B50" s="91">
        <v>5</v>
      </c>
      <c r="C50" s="130">
        <v>0</v>
      </c>
      <c r="D50" s="91" t="s">
        <v>501</v>
      </c>
      <c r="E50" s="91" t="b">
        <v>0</v>
      </c>
      <c r="F50" s="91" t="b">
        <v>0</v>
      </c>
      <c r="G50" s="91" t="b">
        <v>0</v>
      </c>
    </row>
    <row r="51" spans="1:7" ht="15">
      <c r="A51" s="91" t="s">
        <v>559</v>
      </c>
      <c r="B51" s="91">
        <v>4</v>
      </c>
      <c r="C51" s="130">
        <v>0.01215609586938939</v>
      </c>
      <c r="D51" s="91" t="s">
        <v>501</v>
      </c>
      <c r="E51" s="91" t="b">
        <v>0</v>
      </c>
      <c r="F51" s="91" t="b">
        <v>0</v>
      </c>
      <c r="G51" s="91" t="b">
        <v>0</v>
      </c>
    </row>
    <row r="52" spans="1:7" ht="15">
      <c r="A52" s="91" t="s">
        <v>561</v>
      </c>
      <c r="B52" s="91">
        <v>3</v>
      </c>
      <c r="C52" s="130">
        <v>0.016353698986522093</v>
      </c>
      <c r="D52" s="91" t="s">
        <v>501</v>
      </c>
      <c r="E52" s="91" t="b">
        <v>0</v>
      </c>
      <c r="F52" s="91" t="b">
        <v>0</v>
      </c>
      <c r="G52" s="91" t="b">
        <v>0</v>
      </c>
    </row>
    <row r="53" spans="1:7" ht="15">
      <c r="A53" s="91" t="s">
        <v>212</v>
      </c>
      <c r="B53" s="91">
        <v>2</v>
      </c>
      <c r="C53" s="130">
        <v>0.010902465991014729</v>
      </c>
      <c r="D53" s="91" t="s">
        <v>501</v>
      </c>
      <c r="E53" s="91" t="b">
        <v>0</v>
      </c>
      <c r="F53" s="91" t="b">
        <v>0</v>
      </c>
      <c r="G53" s="91" t="b">
        <v>0</v>
      </c>
    </row>
    <row r="54" spans="1:7" ht="15">
      <c r="A54" s="91" t="s">
        <v>562</v>
      </c>
      <c r="B54" s="91">
        <v>2</v>
      </c>
      <c r="C54" s="130">
        <v>0.010902465991014729</v>
      </c>
      <c r="D54" s="91" t="s">
        <v>501</v>
      </c>
      <c r="E54" s="91" t="b">
        <v>0</v>
      </c>
      <c r="F54" s="91" t="b">
        <v>0</v>
      </c>
      <c r="G54" s="91" t="b">
        <v>0</v>
      </c>
    </row>
    <row r="55" spans="1:7" ht="15">
      <c r="A55" s="91" t="s">
        <v>563</v>
      </c>
      <c r="B55" s="91">
        <v>2</v>
      </c>
      <c r="C55" s="130">
        <v>0.010902465991014729</v>
      </c>
      <c r="D55" s="91" t="s">
        <v>501</v>
      </c>
      <c r="E55" s="91" t="b">
        <v>0</v>
      </c>
      <c r="F55" s="91" t="b">
        <v>0</v>
      </c>
      <c r="G55" s="91" t="b">
        <v>0</v>
      </c>
    </row>
    <row r="56" spans="1:7" ht="15">
      <c r="A56" s="91" t="s">
        <v>564</v>
      </c>
      <c r="B56" s="91">
        <v>2</v>
      </c>
      <c r="C56" s="130">
        <v>0.010902465991014729</v>
      </c>
      <c r="D56" s="91" t="s">
        <v>501</v>
      </c>
      <c r="E56" s="91" t="b">
        <v>0</v>
      </c>
      <c r="F56" s="91" t="b">
        <v>0</v>
      </c>
      <c r="G56" s="91" t="b">
        <v>0</v>
      </c>
    </row>
    <row r="57" spans="1:7" ht="15">
      <c r="A57" s="91" t="s">
        <v>565</v>
      </c>
      <c r="B57" s="91">
        <v>2</v>
      </c>
      <c r="C57" s="130">
        <v>0.010902465991014729</v>
      </c>
      <c r="D57" s="91" t="s">
        <v>501</v>
      </c>
      <c r="E57" s="91" t="b">
        <v>0</v>
      </c>
      <c r="F57" s="91" t="b">
        <v>0</v>
      </c>
      <c r="G57" s="91" t="b">
        <v>0</v>
      </c>
    </row>
    <row r="58" spans="1:7" ht="15">
      <c r="A58" s="91" t="s">
        <v>213</v>
      </c>
      <c r="B58" s="91">
        <v>2</v>
      </c>
      <c r="C58" s="130">
        <v>0.010902465991014729</v>
      </c>
      <c r="D58" s="91" t="s">
        <v>501</v>
      </c>
      <c r="E58" s="91" t="b">
        <v>0</v>
      </c>
      <c r="F58" s="91" t="b">
        <v>0</v>
      </c>
      <c r="G58" s="91" t="b">
        <v>0</v>
      </c>
    </row>
    <row r="59" spans="1:7" ht="15">
      <c r="A59" s="91" t="s">
        <v>701</v>
      </c>
      <c r="B59" s="91">
        <v>2</v>
      </c>
      <c r="C59" s="130">
        <v>0.019149863132493665</v>
      </c>
      <c r="D59" s="91" t="s">
        <v>501</v>
      </c>
      <c r="E59" s="91" t="b">
        <v>0</v>
      </c>
      <c r="F59" s="91" t="b">
        <v>0</v>
      </c>
      <c r="G59" s="91" t="b">
        <v>0</v>
      </c>
    </row>
    <row r="60" spans="1:7" ht="15">
      <c r="A60" s="91" t="s">
        <v>569</v>
      </c>
      <c r="B60" s="91">
        <v>2</v>
      </c>
      <c r="C60" s="130">
        <v>0</v>
      </c>
      <c r="D60" s="91" t="s">
        <v>504</v>
      </c>
      <c r="E60" s="91" t="b">
        <v>1</v>
      </c>
      <c r="F60" s="91" t="b">
        <v>0</v>
      </c>
      <c r="G60" s="91" t="b">
        <v>0</v>
      </c>
    </row>
    <row r="61" spans="1:7" ht="15">
      <c r="A61" s="91" t="s">
        <v>226</v>
      </c>
      <c r="B61" s="91">
        <v>2</v>
      </c>
      <c r="C61" s="130">
        <v>0</v>
      </c>
      <c r="D61" s="91" t="s">
        <v>504</v>
      </c>
      <c r="E61" s="91" t="b">
        <v>0</v>
      </c>
      <c r="F61" s="91" t="b">
        <v>0</v>
      </c>
      <c r="G61" s="91" t="b">
        <v>0</v>
      </c>
    </row>
    <row r="62" spans="1:7" ht="15">
      <c r="A62" s="91" t="s">
        <v>570</v>
      </c>
      <c r="B62" s="91">
        <v>2</v>
      </c>
      <c r="C62" s="130">
        <v>0</v>
      </c>
      <c r="D62" s="91" t="s">
        <v>504</v>
      </c>
      <c r="E62" s="91" t="b">
        <v>0</v>
      </c>
      <c r="F62" s="91" t="b">
        <v>0</v>
      </c>
      <c r="G62" s="91" t="b">
        <v>0</v>
      </c>
    </row>
    <row r="63" spans="1:7" ht="15">
      <c r="A63" s="91" t="s">
        <v>571</v>
      </c>
      <c r="B63" s="91">
        <v>2</v>
      </c>
      <c r="C63" s="130">
        <v>0</v>
      </c>
      <c r="D63" s="91" t="s">
        <v>504</v>
      </c>
      <c r="E63" s="91" t="b">
        <v>0</v>
      </c>
      <c r="F63" s="91" t="b">
        <v>0</v>
      </c>
      <c r="G63" s="91" t="b">
        <v>0</v>
      </c>
    </row>
    <row r="64" spans="1:7" ht="15">
      <c r="A64" s="91" t="s">
        <v>572</v>
      </c>
      <c r="B64" s="91">
        <v>2</v>
      </c>
      <c r="C64" s="130">
        <v>0</v>
      </c>
      <c r="D64" s="91" t="s">
        <v>504</v>
      </c>
      <c r="E64" s="91" t="b">
        <v>0</v>
      </c>
      <c r="F64" s="91" t="b">
        <v>0</v>
      </c>
      <c r="G64" s="91" t="b">
        <v>0</v>
      </c>
    </row>
    <row r="65" spans="1:7" ht="15">
      <c r="A65" s="91" t="s">
        <v>558</v>
      </c>
      <c r="B65" s="91">
        <v>2</v>
      </c>
      <c r="C65" s="130">
        <v>0</v>
      </c>
      <c r="D65" s="91" t="s">
        <v>504</v>
      </c>
      <c r="E65" s="91" t="b">
        <v>0</v>
      </c>
      <c r="F65" s="91" t="b">
        <v>0</v>
      </c>
      <c r="G65" s="91" t="b">
        <v>0</v>
      </c>
    </row>
    <row r="66" spans="1:7" ht="15">
      <c r="A66" s="91" t="s">
        <v>573</v>
      </c>
      <c r="B66" s="91">
        <v>2</v>
      </c>
      <c r="C66" s="130">
        <v>0</v>
      </c>
      <c r="D66" s="91" t="s">
        <v>504</v>
      </c>
      <c r="E66" s="91" t="b">
        <v>0</v>
      </c>
      <c r="F66" s="91" t="b">
        <v>0</v>
      </c>
      <c r="G66" s="91" t="b">
        <v>0</v>
      </c>
    </row>
    <row r="67" spans="1:7" ht="15">
      <c r="A67" s="91" t="s">
        <v>574</v>
      </c>
      <c r="B67" s="91">
        <v>2</v>
      </c>
      <c r="C67" s="130">
        <v>0</v>
      </c>
      <c r="D67" s="91" t="s">
        <v>504</v>
      </c>
      <c r="E67" s="91" t="b">
        <v>1</v>
      </c>
      <c r="F67" s="91" t="b">
        <v>0</v>
      </c>
      <c r="G67" s="91" t="b">
        <v>0</v>
      </c>
    </row>
    <row r="68" spans="1:7" ht="15">
      <c r="A68" s="91" t="s">
        <v>575</v>
      </c>
      <c r="B68" s="91">
        <v>2</v>
      </c>
      <c r="C68" s="130">
        <v>0</v>
      </c>
      <c r="D68" s="91" t="s">
        <v>504</v>
      </c>
      <c r="E68" s="91" t="b">
        <v>0</v>
      </c>
      <c r="F68" s="91" t="b">
        <v>0</v>
      </c>
      <c r="G68" s="91" t="b">
        <v>0</v>
      </c>
    </row>
    <row r="69" spans="1:7" ht="15">
      <c r="A69" s="91" t="s">
        <v>576</v>
      </c>
      <c r="B69" s="91">
        <v>2</v>
      </c>
      <c r="C69" s="130">
        <v>0</v>
      </c>
      <c r="D69" s="91" t="s">
        <v>504</v>
      </c>
      <c r="E69" s="91" t="b">
        <v>0</v>
      </c>
      <c r="F69" s="91" t="b">
        <v>0</v>
      </c>
      <c r="G69" s="91" t="b">
        <v>0</v>
      </c>
    </row>
    <row r="70" spans="1:7" ht="15">
      <c r="A70" s="91" t="s">
        <v>578</v>
      </c>
      <c r="B70" s="91">
        <v>2</v>
      </c>
      <c r="C70" s="130">
        <v>0</v>
      </c>
      <c r="D70" s="91" t="s">
        <v>505</v>
      </c>
      <c r="E70" s="91" t="b">
        <v>0</v>
      </c>
      <c r="F70" s="91" t="b">
        <v>0</v>
      </c>
      <c r="G70" s="91" t="b">
        <v>0</v>
      </c>
    </row>
    <row r="71" spans="1:7" ht="15">
      <c r="A71" s="91" t="s">
        <v>579</v>
      </c>
      <c r="B71" s="91">
        <v>2</v>
      </c>
      <c r="C71" s="130">
        <v>0</v>
      </c>
      <c r="D71" s="91" t="s">
        <v>505</v>
      </c>
      <c r="E71" s="91" t="b">
        <v>0</v>
      </c>
      <c r="F71" s="91" t="b">
        <v>0</v>
      </c>
      <c r="G71" s="91" t="b">
        <v>0</v>
      </c>
    </row>
    <row r="72" spans="1:7" ht="15">
      <c r="A72" s="91" t="s">
        <v>580</v>
      </c>
      <c r="B72" s="91">
        <v>2</v>
      </c>
      <c r="C72" s="130">
        <v>0</v>
      </c>
      <c r="D72" s="91" t="s">
        <v>505</v>
      </c>
      <c r="E72" s="91" t="b">
        <v>0</v>
      </c>
      <c r="F72" s="91" t="b">
        <v>0</v>
      </c>
      <c r="G72" s="91" t="b">
        <v>0</v>
      </c>
    </row>
    <row r="73" spans="1:7" ht="15">
      <c r="A73" s="91" t="s">
        <v>581</v>
      </c>
      <c r="B73" s="91">
        <v>2</v>
      </c>
      <c r="C73" s="130">
        <v>0</v>
      </c>
      <c r="D73" s="91" t="s">
        <v>505</v>
      </c>
      <c r="E73" s="91" t="b">
        <v>0</v>
      </c>
      <c r="F73" s="91" t="b">
        <v>0</v>
      </c>
      <c r="G73" s="91" t="b">
        <v>0</v>
      </c>
    </row>
    <row r="74" spans="1:7" ht="15">
      <c r="A74" s="91" t="s">
        <v>582</v>
      </c>
      <c r="B74" s="91">
        <v>2</v>
      </c>
      <c r="C74" s="130">
        <v>0</v>
      </c>
      <c r="D74" s="91" t="s">
        <v>505</v>
      </c>
      <c r="E74" s="91" t="b">
        <v>0</v>
      </c>
      <c r="F74" s="91" t="b">
        <v>0</v>
      </c>
      <c r="G7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2019-08-25T21:24:17Z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