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<sst xmlns="http://schemas.openxmlformats.org/spreadsheetml/2006/main" count="2161" uniqueCount="631">
  <si>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</si>
  <si>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</si>
  <si>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</si>
  <si>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</si>
  <si>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</si>
  <si>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</si>
  <si>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</si>
  <si>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</si>
  <si>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</si>
  <si>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</si>
  <si>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</si>
  <si>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</si>
  <si>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</si>
  <si>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</si>
  <si>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</si>
  <si>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</si>
  <si>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</si>
  <si>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</si>
  <si>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</si>
  <si>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</si>
  <si>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</si>
  <si>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</si>
  <si>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</si>
  <si>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</si>
  <si>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</si>
  <si>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</si>
  <si>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</si>
  <si>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</si>
  <si>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</si>
  <si>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</si>
  <si>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</si>
  <si>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</si>
  <si>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</si>
  <si>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</si>
  <si>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</si>
  <si>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</si>
  <si>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</si>
  <si>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</si>
  <si>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</si>
  <si>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</si>
  <si>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</si>
  <si>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</si>
  <si>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</si>
  <si>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</si>
  <si>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</si>
  <si>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</si>
  <si>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</si>
  <si>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</si>
  <si>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</si>
  <si>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</si>
  <si>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</si>
  <si>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</si>
  <si>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</si>
  <si>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</si>
  <si>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</si>
  <si>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</si>
  <si>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</si>
  <si>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</si>
  <si>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</si>
  <si>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</si>
  <si>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</si>
  <si>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</si>
  <si>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</si>
  <si>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</si>
  <si>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</si>
  <si>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</si>
  <si>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</si>
  <si>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</si>
  <si>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</si>
  <si>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</si>
  <si>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</si>
  <si>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</si>
  <si>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</si>
  <si>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</si>
  <si>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</si>
  <si>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</si>
  <si>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</si>
  <si>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</si>
  <si>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</si>
  <si>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</si>
  <si>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</si>
  <si>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</si>
  <si>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</si>
  <si>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</si>
  <si>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</si>
  <si>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</si>
  <si>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</si>
  <si>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</si>
  <si>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</si>
  <si>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</si>
  <si>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</si>
  <si>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</si>
  <si>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</si>
  <si>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</si>
  <si>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</si>
  <si>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</si>
  <si>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</si>
  <si>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</si>
  <si>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</si>
  <si>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</si>
  <si>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</si>
  <si>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</si>
  <si>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</si>
  <si>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</si>
  <si>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</si>
  <si>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</si>
  <si>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</si>
  <si>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</si>
  <si>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</si>
  <si>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</si>
  <si>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</si>
  <si>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</si>
  <si>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</si>
  <si>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</si>
  <si>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</si>
  <si>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</si>
  <si>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</si>
  <si>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</si>
  <si>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</si>
  <si>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</si>
  <si>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</si>
  <si>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</si>
  <si>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</si>
  <si>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</si>
  <si>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</si>
  <si>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</si>
  <si>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</si>
  <si>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</si>
  <si>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</si>
  <si>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</si>
  <si>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</si>
  <si>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</si>
  <si>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</si>
  <si>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</si>
  <si>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</si>
  <si>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</si>
  <si>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</si>
  <si>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</si>
  <si>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</si>
  <si>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</si>
  <si>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</si>
  <si>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</si>
  <si>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</si>
  <si>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</si>
  <si>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</si>
  <si>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</si>
  <si>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</si>
  <si>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</si>
  <si>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</si>
  <si>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</si>
  <si>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</si>
  <si>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</si>
  <si>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</si>
  <si>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</si>
  <si>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</si>
  <si>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</si>
  <si>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</si>
  <si>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</si>
  <si>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</si>
  <si>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</si>
  <si>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</si>
  <si>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</si>
  <si>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</si>
  <si>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</si>
  <si>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</si>
  <si>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</si>
  <si>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</si>
  <si>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</si>
  <si>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</si>
  <si>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</si>
  <si>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</si>
  <si>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</si>
  <si>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</si>
  <si>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</si>
  <si>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</si>
  <si>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</si>
  <si>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</si>
  <si>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</si>
  <si>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</si>
  <si>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</si>
  <si>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</si>
  <si>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</si>
  <si>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</si>
  <si>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</si>
  <si>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</si>
  <si>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</si>
  <si>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</si>
  <si>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</si>
  <si>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</si>
  <si>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</si>
  <si>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</si>
  <si>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</si>
  <si>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</si>
  <si>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</si>
  <si>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</si>
  <si>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</si>
  <si>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</si>
  <si>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</si>
  <si>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</si>
  <si>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</si>
  <si>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</si>
  <si>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</si>
  <si>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</si>
  <si>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</si>
  <si>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</si>
  <si>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</si>
  <si>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</si>
  <si>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</si>
  <si>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</si>
  <si>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</si>
  <si>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</si>
  <si>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</si>
  <si>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</si>
  <si>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</si>
  <si>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mikk_c</t>
  </si>
  <si>
    <t>lr</t>
  </si>
  <si>
    <t>nerdsitu</t>
  </si>
  <si>
    <t>keithjkraus</t>
  </si>
  <si>
    <t>tomekdrabas</t>
  </si>
  <si>
    <t>datametrician</t>
  </si>
  <si>
    <t>gpuoai</t>
  </si>
  <si>
    <t>lmeyerov</t>
  </si>
  <si>
    <t>bartleyr</t>
  </si>
  <si>
    <t>murraydata</t>
  </si>
  <si>
    <t>bradreeswork</t>
  </si>
  <si>
    <t>cjnolet</t>
  </si>
  <si>
    <t>rapidsai</t>
  </si>
  <si>
    <t>animaanandkumar</t>
  </si>
  <si>
    <t>asonam_news</t>
  </si>
  <si>
    <t>Mentions</t>
  </si>
  <si>
    <t>Retweet</t>
  </si>
  <si>
    <t>My @nerdsitu post about the dangers of network data cleaning, specifically bipartite network projection and backboning: https://t.co/c6ZKwg5uCA A collaboration with @LR which I'll present at ASONAM 2019</t>
  </si>
  <si>
    <t>This year, @rapidsai RAPIDS will be at ASONAM (@ASONAM_News) with a information packed tutorial (link prediction, music playlist recommendation, cyber, and more).  Please join the tutorial or at least look for @cjnolet or myself and say hi. #rapidsai #nvidia #cugraph #asonam2019</t>
  </si>
  <si>
    <t>http://www.michelecoscia.com/?p=1699</t>
  </si>
  <si>
    <t>michelecoscia.com</t>
  </si>
  <si>
    <t>rapidsai nvidia cugraph asonam2019</t>
  </si>
  <si>
    <t>http://pbs.twimg.com/profile_images/1154715226979409920/eUXqQs0P_normal.jpg</t>
  </si>
  <si>
    <t>http://pbs.twimg.com/profile_images/1050029515240611840/gidE_t5o_normal.jpg</t>
  </si>
  <si>
    <t>http://pbs.twimg.com/profile_images/1121310917310976001/XExLZvNV_normal.png</t>
  </si>
  <si>
    <t>http://pbs.twimg.com/profile_images/1030181676217860096/VY7MRi8x_normal.jpg</t>
  </si>
  <si>
    <t>http://pbs.twimg.com/profile_images/836708640362881024/40qOcZks_normal.jpg</t>
  </si>
  <si>
    <t>http://pbs.twimg.com/profile_images/1029067295669116929/tU3g3ogh_normal.jpg</t>
  </si>
  <si>
    <t>http://pbs.twimg.com/profile_images/964027171109875712/_JEoYRY5_normal.jpg</t>
  </si>
  <si>
    <t>http://pbs.twimg.com/profile_images/378800000266028204/43f72b09c2462e0ae4c4d6d14372b315_normal.jpeg</t>
  </si>
  <si>
    <t>http://pbs.twimg.com/profile_images/1029187688165830657/t4YddAWZ_normal.jpg</t>
  </si>
  <si>
    <t>http://pbs.twimg.com/profile_images/1008298767743897600/SW7E1ynf_normal.jpg</t>
  </si>
  <si>
    <t>http://pbs.twimg.com/profile_images/955440992987082752/rPIHc9Ip_normal.jpg</t>
  </si>
  <si>
    <t>http://pbs.twimg.com/profile_images/1102673639583944704/HL5wrpAx_normal.png</t>
  </si>
  <si>
    <t>http://pbs.twimg.com/profile_images/1049911508296224770/9R5kP6Ql_normal.jpg</t>
  </si>
  <si>
    <t>http://pbs.twimg.com/profile_images/1059532477092384768/cV7GBCt__normal.jpg</t>
  </si>
  <si>
    <t>13:10:40</t>
  </si>
  <si>
    <t>13:15:59</t>
  </si>
  <si>
    <t>12:58:55</t>
  </si>
  <si>
    <t>23:22:57</t>
  </si>
  <si>
    <t>23:39:45</t>
  </si>
  <si>
    <t>23:40:58</t>
  </si>
  <si>
    <t>23:41:19</t>
  </si>
  <si>
    <t>23:56:01</t>
  </si>
  <si>
    <t>00:51:11</t>
  </si>
  <si>
    <t>03:58:31</t>
  </si>
  <si>
    <t>23:20:57</t>
  </si>
  <si>
    <t>23:22:38</t>
  </si>
  <si>
    <t>23:39:31</t>
  </si>
  <si>
    <t>07:07:56</t>
  </si>
  <si>
    <t>https://twitter.com/mikk_c/status/1164525293148626945</t>
  </si>
  <si>
    <t>https://twitter.com/lr/status/1164526631899340802</t>
  </si>
  <si>
    <t>https://twitter.com/nerdsitu/status/1164884724172677120</t>
  </si>
  <si>
    <t>https://twitter.com/keithjkraus/status/1165041769093967872</t>
  </si>
  <si>
    <t>https://twitter.com/tomekdrabas/status/1165045994926395396</t>
  </si>
  <si>
    <t>https://twitter.com/datametrician/status/1165046302041878528</t>
  </si>
  <si>
    <t>https://twitter.com/gpuoai/status/1165046389954551808</t>
  </si>
  <si>
    <t>https://twitter.com/lmeyerov/status/1165050091092070400</t>
  </si>
  <si>
    <t>https://twitter.com/bartleyr/status/1165063974183985152</t>
  </si>
  <si>
    <t>https://twitter.com/murraydata/status/1165111118139973632</t>
  </si>
  <si>
    <t>https://twitter.com/bradreeswork/status/1165041262946390017</t>
  </si>
  <si>
    <t>https://twitter.com/cjnolet/status/1165041689574223873</t>
  </si>
  <si>
    <t>https://twitter.com/rapidsai/status/1165045937783414790</t>
  </si>
  <si>
    <t>https://twitter.com/animaanandkumar/status/1165158782730563584</t>
  </si>
  <si>
    <t>1164525293148626945</t>
  </si>
  <si>
    <t>1164526631899340802</t>
  </si>
  <si>
    <t>1164884724172677120</t>
  </si>
  <si>
    <t>1165041769093967872</t>
  </si>
  <si>
    <t>1165045994926395396</t>
  </si>
  <si>
    <t>1165046302041878528</t>
  </si>
  <si>
    <t>1165046389954551808</t>
  </si>
  <si>
    <t>1165050091092070400</t>
  </si>
  <si>
    <t>1165063974183985152</t>
  </si>
  <si>
    <t>1165111118139973632</t>
  </si>
  <si>
    <t>1165041262946390017</t>
  </si>
  <si>
    <t>1165041689574223873</t>
  </si>
  <si>
    <t>1165045937783414790</t>
  </si>
  <si>
    <t>1165158782730563584</t>
  </si>
  <si>
    <t/>
  </si>
  <si>
    <t>en</t>
  </si>
  <si>
    <t>Twitter Web App</t>
  </si>
  <si>
    <t>Twitter for iPhone</t>
  </si>
  <si>
    <t>Tweetbot for iΟS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</si>
  <si>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</si>
  <si>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</si>
  <si>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</si>
  <si>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</si>
  <si>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</si>
  <si>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</si>
  <si>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</si>
  <si>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</si>
  <si>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</si>
  <si>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</si>
  <si>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</si>
  <si>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</si>
  <si>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</si>
  <si>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</si>
  <si>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</si>
  <si>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</si>
  <si>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</si>
  <si>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</si>
  <si>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</si>
  <si>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</si>
  <si>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</si>
  <si>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Michele Coscia</t>
  </si>
  <si>
    <t>Luca Rossi</t>
  </si>
  <si>
    <t>NERDS@ITU</t>
  </si>
  <si>
    <t>Keith Kraus</t>
  </si>
  <si>
    <t>Brad Rees</t>
  </si>
  <si>
    <t>Corey J Nolet</t>
  </si>
  <si>
    <t>ASONAM News</t>
  </si>
  <si>
    <t>RAPIDS AI</t>
  </si>
  <si>
    <t>Tomek Drabas</t>
  </si>
  <si>
    <t>Joshua Patterson</t>
  </si>
  <si>
    <t>GPU Open Analytics Initiative</t>
  </si>
  <si>
    <t>Bartley</t>
  </si>
  <si>
    <t>John Murray</t>
  </si>
  <si>
    <t>Anima Anandkumar (hiring)</t>
  </si>
  <si>
    <t>Associate Professor at the IT University of Copenhagen</t>
  </si>
  <si>
    <t>NEtwoRks, Data and Society (NERDS) group at IT University of Copenhagen @robysinatra @mszll @LR @mikk_c</t>
  </si>
  <si>
    <t>@RAPIDSAI Python developer, computer engineer, data pipeline builder, bacon lover, technology tinkerer. My thoughts are my own.</t>
  </si>
  <si>
    <t>@RapidsAI cuGraph Technical Manager and developer, AI Infrastructure @Nvidia.   developer and graph analytic researcher</t>
  </si>
  <si>
    <t>Senior Data Scientist &amp; ML Engineer @RapidsAI #cuML at @Nvidia. Representation learning enthusiast. I enjoy using data and math to make sense of the world.</t>
  </si>
  <si>
    <t>The 2019 IEEE/ACM International Conference on Advances in Social Networks Analysis and Mining</t>
  </si>
  <si>
    <t>End to end collection of CUDA accelerated data science libraries built on @apachearrow, scaled with @dask_dev for ETL, ML, graph analytics, and DL preprocessing</t>
  </si>
  <si>
    <t>husband, dad, data scientist, computer geek, die-hard TOOL fan, atheist, working on #gpu parallel algorithms for data science @Microsoft. Views are mine.</t>
  </si>
  <si>
    <t>General Manager, Data Science - @NVIDIA @RapidsAI. Former Presidential @InnovFellows #MTAMO</t>
  </si>
  <si>
    <t>GOAI strives to create common data frameworks enabling developers and statistical researchers to accelerate data science on GPUs.</t>
  </si>
  <si>
    <t>CEO @Graphistry: Investigate w/  GPU visual graph analytics &amp; visually automate. https://t.co/TQKkgYlQ93 . Old: first parallel browser, flapjax, socio-PLT.</t>
  </si>
  <si>
    <t>Senior data scientist, AI Infrastructure @rapidsai @NVIDIA | Cybersecurity+ML/DL researcher | views == mine</t>
  </si>
  <si>
    <t>CTO @FusionDataSci Research Fellow @geodatascience @LivUni #opendata #AI #LiDAR #geospatial #datascience &amp; occasional transport related posts. RT≠endorsement.</t>
  </si>
  <si>
    <t>Director of research @nvidia, Bren #Professor @Caltech, Fmr Principal scientist @awscloud #AI, https://t.co/ZGlvEV5sKp #MachineLearning #Tensors #feminist</t>
  </si>
  <si>
    <t>Copenhagen, Denmark</t>
  </si>
  <si>
    <t>Arlington, VA</t>
  </si>
  <si>
    <t>Crofton, MD</t>
  </si>
  <si>
    <t>Canada</t>
  </si>
  <si>
    <t>Seattle, WA</t>
  </si>
  <si>
    <t>Atlanta, GA</t>
  </si>
  <si>
    <t>San Francisco</t>
  </si>
  <si>
    <t>Chester, UK</t>
  </si>
  <si>
    <t>Santa Clara, CA</t>
  </si>
  <si>
    <t>http://t.co/IAbkYA5URV</t>
  </si>
  <si>
    <t>http://t.co/eUyVW7sR8y</t>
  </si>
  <si>
    <t>https://t.co/tIGoF9P483</t>
  </si>
  <si>
    <t>https://t.co/upTnNWQCAP</t>
  </si>
  <si>
    <t>https://t.co/Jeqy9ISnr3</t>
  </si>
  <si>
    <t>https://t.co/GJdaTjta7B</t>
  </si>
  <si>
    <t>https://t.co/SipMcULVp9</t>
  </si>
  <si>
    <t>https://t.co/LXz7Ret2Xb</t>
  </si>
  <si>
    <t>https://t.co/GVel22w1ba</t>
  </si>
  <si>
    <t>http://t.co/KqeMXe9W0V</t>
  </si>
  <si>
    <t>https://t.co/k0OORf8L9x</t>
  </si>
  <si>
    <t>https://t.co/cr0ijXcp1F</t>
  </si>
  <si>
    <t>https://pbs.twimg.com/profile_banners/1101341/1368556692</t>
  </si>
  <si>
    <t>https://pbs.twimg.com/profile_banners/1120621201376854017/1556624193</t>
  </si>
  <si>
    <t>https://pbs.twimg.com/profile_banners/914582896190660609/1516629807</t>
  </si>
  <si>
    <t>https://pbs.twimg.com/profile_banners/1082668696202502144/1546963803</t>
  </si>
  <si>
    <t>https://pbs.twimg.com/profile_banners/766141614372847617/1537729789</t>
  </si>
  <si>
    <t>https://pbs.twimg.com/profile_banners/1047296373555519488/1539153317</t>
  </si>
  <si>
    <t>https://pbs.twimg.com/profile_banners/423293779/1488322002</t>
  </si>
  <si>
    <t>https://pbs.twimg.com/profile_banners/16529292/1398260374</t>
  </si>
  <si>
    <t>https://pbs.twimg.com/profile_banners/15315247/1440277776</t>
  </si>
  <si>
    <t>https://pbs.twimg.com/profile_banners/28465291/1561224664</t>
  </si>
  <si>
    <t>https://pbs.twimg.com/profile_banners/470402184/1563956111</t>
  </si>
  <si>
    <t>https://pbs.twimg.com/profile_banners/2882893927/1546199965</t>
  </si>
  <si>
    <t>http://abs.twimg.com/images/themes/theme1/bg.png</t>
  </si>
  <si>
    <t>http://abs.twimg.com/images/themes/theme19/bg.gif</t>
  </si>
  <si>
    <t>http://abs.twimg.com/images/themes/theme14/bg.gif</t>
  </si>
  <si>
    <t>http://abs.twimg.com/images/themes/theme15/bg.png</t>
  </si>
  <si>
    <t>http://pbs.twimg.com/profile_images/1036709271528976387/3tDoyXN4_normal.jpg</t>
  </si>
  <si>
    <t>Open Twitter Page for This Person</t>
  </si>
  <si>
    <t>https://twitter.com/mikk_c</t>
  </si>
  <si>
    <t>https://twitter.com/lr</t>
  </si>
  <si>
    <t>https://twitter.com/nerdsitu</t>
  </si>
  <si>
    <t>https://twitter.com/keithjkraus</t>
  </si>
  <si>
    <t>https://twitter.com/bradreeswork</t>
  </si>
  <si>
    <t>https://twitter.com/cjnolet</t>
  </si>
  <si>
    <t>https://twitter.com/asonam_news</t>
  </si>
  <si>
    <t>https://twitter.com/rapidsai</t>
  </si>
  <si>
    <t>https://twitter.com/tomekdrabas</t>
  </si>
  <si>
    <t>https://twitter.com/datametrician</t>
  </si>
  <si>
    <t>https://twitter.com/gpuoai</t>
  </si>
  <si>
    <t>https://twitter.com/lmeyerov</t>
  </si>
  <si>
    <t>https://twitter.com/bartleyr</t>
  </si>
  <si>
    <t>https://twitter.com/murraydata</t>
  </si>
  <si>
    <t>https://twitter.com/animaanandkumar</t>
  </si>
  <si>
    <t>mikk_c
My @nerdsitu post about the dangers
of network data cleaning, specifically
bipartite network projection and
backboning: https://t.co/c6ZKwg5uCA
A collaboration with @LR which
I'll present at ASONAM 2019</t>
  </si>
  <si>
    <t>lr
My @nerdsitu post about the dangers
of network data cleaning, specifically
bipartite network projection and
backboning: https://t.co/c6ZKwg5uCA
A collaboration with @LR which
I'll present at ASONAM 2019</t>
  </si>
  <si>
    <t>nerdsitu
My @nerdsitu post about the dangers
of network data cleaning, specifically
bipartite network projection and
backboning: https://t.co/c6ZKwg5uCA
A collaboration with @LR which
I'll present at ASONAM 2019</t>
  </si>
  <si>
    <t>keithjkraus
This year, @rapidsai RAPIDS will
be at ASONAM (@ASONAM_News) with
a information packed tutorial (link
prediction, music playlist recommendation,
cyber, and more). Please join the
tutorial or at least look for @cjnolet
or myself and say hi. #rapidsai
#nvidia #cugraph #asonam2019</t>
  </si>
  <si>
    <t>bradreeswork
This year, @rapidsai RAPIDS will
be at ASONAM (@ASONAM_News) with
a information packed tutorial (link
prediction, music playlist recommendation,
cyber, and more). Please join the
tutorial or at least look for @cjnolet
or myself and say hi. #rapidsai
#nvidia #cugraph #asonam2019</t>
  </si>
  <si>
    <t>cjnolet
This year, @rapidsai RAPIDS will
be at ASONAM (@ASONAM_News) with
a information packed tutorial (link
prediction, music playlist recommendation,
cyber, and more). Please join the
tutorial or at least look for @cjnolet
or myself and say hi. #rapidsai
#nvidia #cugraph #asonam2019</t>
  </si>
  <si>
    <t xml:space="preserve">asonam_news
</t>
  </si>
  <si>
    <t>rapidsai
This year, @rapidsai RAPIDS will
be at ASONAM (@ASONAM_News) with
a information packed tutorial (link
prediction, music playlist recommendation,
cyber, and more). Please join the
tutorial or at least look for @cjnolet
or myself and say hi. #rapidsai
#nvidia #cugraph #asonam2019</t>
  </si>
  <si>
    <t>tomekdrabas
This year, @rapidsai RAPIDS will
be at ASONAM (@ASONAM_News) with
a information packed tutorial (link
prediction, music playlist recommendation,
cyber, and more). Please join the
tutorial or at least look for @cjnolet
or myself and say hi. #rapidsai
#nvidia #cugraph #asonam2019</t>
  </si>
  <si>
    <t>datametrician
This year, @rapidsai RAPIDS will
be at ASONAM (@ASONAM_News) with
a information packed tutorial (link
prediction, music playlist recommendation,
cyber, and more). Please join the
tutorial or at least look for @cjnolet
or myself and say hi. #rapidsai
#nvidia #cugraph #asonam2019</t>
  </si>
  <si>
    <t>gpuoai
This year, @rapidsai RAPIDS will
be at ASONAM (@ASONAM_News) with
a information packed tutorial (link
prediction, music playlist recommendation,
cyber, and more). Please join the
tutorial or at least look for @cjnolet
or myself and say hi. #rapidsai
#nvidia #cugraph #asonam2019</t>
  </si>
  <si>
    <t>lmeyerov
This year, @rapidsai RAPIDS will
be at ASONAM (@ASONAM_News) with
a information packed tutorial (link
prediction, music playlist recommendation,
cyber, and more). Please join the
tutorial or at least look for @cjnolet
or myself and say hi. #rapidsai
#nvidia #cugraph #asonam2019</t>
  </si>
  <si>
    <t>bartleyr
This year, @rapidsai RAPIDS will
be at ASONAM (@ASONAM_News) with
a information packed tutorial (link
prediction, music playlist recommendation,
cyber, and more). Please join the
tutorial or at least look for @cjnolet
or myself and say hi. #rapidsai
#nvidia #cugraph #asonam2019</t>
  </si>
  <si>
    <t>murraydata
This year, @rapidsai RAPIDS will
be at ASONAM (@ASONAM_News) with
a information packed tutorial (link
prediction, music playlist recommendation,
cyber, and more). Please join the
tutorial or at least look for @cjnolet
or myself and say hi. #rapidsai
#nvidia #cugraph #asonam2019</t>
  </si>
  <si>
    <t>animaanandkumar
This year, @rapidsai RAPIDS will
be at ASONAM (@ASONAM_News) with
a information packed tutorial (link
prediction, music playlist recommendation,
cyber, and more). Please join the
tutorial or at least look for @cjnolet
or myself and say hi. #rapidsai
#nvidia #cugraph #asonam2019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</si>
  <si>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</si>
  <si>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</si>
  <si>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</si>
  <si>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</si>
  <si>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</si>
  <si>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</si>
  <si>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</si>
  <si>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</si>
  <si>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</si>
  <si>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</si>
  <si>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</si>
  <si>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</si>
  <si>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</si>
  <si>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</si>
  <si>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</si>
  <si>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</si>
  <si>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</si>
  <si>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</si>
  <si>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</si>
  <si>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</si>
  <si>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</si>
  <si>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</si>
  <si>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</si>
  <si>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</si>
  <si>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</si>
  <si>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</si>
  <si>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</si>
  <si>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</si>
  <si>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</si>
  <si>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</si>
  <si>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</si>
  <si>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</si>
  <si>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</si>
  <si>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</si>
  <si>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</si>
  <si>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</si>
  <si>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</si>
  <si>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</si>
  <si>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</si>
  <si>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</si>
  <si>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</si>
  <si>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</si>
  <si>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</si>
  <si>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</si>
  <si>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</si>
  <si>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</si>
  <si>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</si>
  <si>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</si>
  <si>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</si>
  <si>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</si>
  <si>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</si>
  <si>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</si>
  <si>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</si>
  <si>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</si>
  <si>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</si>
  <si>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</si>
  <si>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</si>
  <si>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</si>
  <si>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nvidia</t>
  </si>
  <si>
    <t>cugraph</t>
  </si>
  <si>
    <t>asonam2019</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</si>
  <si>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</si>
  <si>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</si>
  <si>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</si>
  <si>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</si>
  <si>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</si>
  <si>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</si>
  <si>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</si>
  <si>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</si>
  <si>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</si>
  <si>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tutorial</t>
  </si>
  <si>
    <t>asonam</t>
  </si>
  <si>
    <t>year</t>
  </si>
  <si>
    <t>rapids</t>
  </si>
  <si>
    <t>Top Words in Tweet in G1</t>
  </si>
  <si>
    <t>information</t>
  </si>
  <si>
    <t>packed</t>
  </si>
  <si>
    <t>link</t>
  </si>
  <si>
    <t>prediction</t>
  </si>
  <si>
    <t>Top Words in Tweet in G2</t>
  </si>
  <si>
    <t>network</t>
  </si>
  <si>
    <t>post</t>
  </si>
  <si>
    <t>dangers</t>
  </si>
  <si>
    <t>data</t>
  </si>
  <si>
    <t>cleaning</t>
  </si>
  <si>
    <t>specifically</t>
  </si>
  <si>
    <t>bipartite</t>
  </si>
  <si>
    <t>projection</t>
  </si>
  <si>
    <t>backboning</t>
  </si>
  <si>
    <t>Top Words in Tweet</t>
  </si>
  <si>
    <t>tutorial year rapidsai rapids asonam asonam_news information packed link prediction</t>
  </si>
  <si>
    <t>network nerdsitu post dangers data cleaning specifically bipartite projection backboning</t>
  </si>
  <si>
    <t>Top Word Pairs in Tweet in Entire Graph</t>
  </si>
  <si>
    <t>year,rapidsai</t>
  </si>
  <si>
    <t>rapidsai,rapids</t>
  </si>
  <si>
    <t>rapids,asonam</t>
  </si>
  <si>
    <t>asonam,asonam_news</t>
  </si>
  <si>
    <t>asonam_news,information</t>
  </si>
  <si>
    <t>information,packed</t>
  </si>
  <si>
    <t>packed,tutorial</t>
  </si>
  <si>
    <t>tutorial,link</t>
  </si>
  <si>
    <t>link,prediction</t>
  </si>
  <si>
    <t>prediction,music</t>
  </si>
  <si>
    <t>Top Word Pairs in Tweet in G1</t>
  </si>
  <si>
    <t>Top Word Pairs in Tweet in G2</t>
  </si>
  <si>
    <t>nerdsitu,post</t>
  </si>
  <si>
    <t>post,dangers</t>
  </si>
  <si>
    <t>dangers,network</t>
  </si>
  <si>
    <t>network,data</t>
  </si>
  <si>
    <t>data,cleaning</t>
  </si>
  <si>
    <t>cleaning,specifically</t>
  </si>
  <si>
    <t>specifically,bipartite</t>
  </si>
  <si>
    <t>bipartite,network</t>
  </si>
  <si>
    <t>network,projection</t>
  </si>
  <si>
    <t>projection,backboning</t>
  </si>
  <si>
    <t>Top Word Pairs in Tweet</t>
  </si>
  <si>
    <t>year,rapidsai  rapidsai,rapids  rapids,asonam  asonam,asonam_news  asonam_news,information  information,packed  packed,tutorial  tutorial,link  link,prediction  prediction,music</t>
  </si>
  <si>
    <t>nerdsitu,post  post,dangers  dangers,network  network,data  data,cleaning  cleaning,specifically  specifically,bipartite  bipartite,network  network,projection  projection,backboning</t>
  </si>
  <si>
    <t>Top Replied-To in Entire Graph</t>
  </si>
  <si>
    <t>Top Mentioned in Entire Graph</t>
  </si>
  <si>
    <t>Top Replied-To in G1</t>
  </si>
  <si>
    <t>Top Replied-To in G2</t>
  </si>
  <si>
    <t>Top Mentioned in G1</t>
  </si>
  <si>
    <t>Top Mentioned in G2</t>
  </si>
  <si>
    <t>Top Replied-To in Tweet</t>
  </si>
  <si>
    <t>Top Mentioned in Tweet</t>
  </si>
  <si>
    <t>rapidsai asonam_news cjnolet</t>
  </si>
  <si>
    <t>nerdsitu lr</t>
  </si>
  <si>
    <t>Top Tweeters in Entire Graph</t>
  </si>
  <si>
    <t>Top Tweeters in G1</t>
  </si>
  <si>
    <t>Top Tweeters in G2</t>
  </si>
  <si>
    <t>Top Tweeters</t>
  </si>
  <si>
    <t>murraydata tomekdrabas lmeyerov datametrician animaanandkumar gpuoai bartleyr rapidsai asonam_news cjnolet</t>
  </si>
  <si>
    <t>lr mikk_c nerdsitu</t>
  </si>
  <si>
    <t>Top URLs in Tweet by Count</t>
  </si>
  <si>
    <t>Top URLs in Tweet by Salience</t>
  </si>
  <si>
    <t>Top Domains in Tweet by Count</t>
  </si>
  <si>
    <t>Top Domains in Tweet by Salience</t>
  </si>
  <si>
    <t>Top Hashtags in Tweet by Count</t>
  </si>
  <si>
    <t>Top Hashtags in Tweet by Salience</t>
  </si>
  <si>
    <t>Top Words in Tweet by Count</t>
  </si>
  <si>
    <t>tutorial year rapidsai rapids asonam_news information packed link prediction music</t>
  </si>
  <si>
    <t>Top Words in Tweet by Salience</t>
  </si>
  <si>
    <t>Top Word Pairs in Tweet by Count</t>
  </si>
  <si>
    <t>Top Word Pairs in Tweet by Salience</t>
  </si>
  <si>
    <t>Word</t>
  </si>
  <si>
    <t>music</t>
  </si>
  <si>
    <t>playlist</t>
  </si>
  <si>
    <t>recommendation</t>
  </si>
  <si>
    <t>cyber</t>
  </si>
  <si>
    <t>more</t>
  </si>
  <si>
    <t>please</t>
  </si>
  <si>
    <t>join</t>
  </si>
  <si>
    <t>look</t>
  </si>
  <si>
    <t>myself</t>
  </si>
  <si>
    <t>hi</t>
  </si>
  <si>
    <t>#rapidsai</t>
  </si>
  <si>
    <t>#nvidia</t>
  </si>
  <si>
    <t>#cugraph</t>
  </si>
  <si>
    <t>#asonam2019</t>
  </si>
  <si>
    <t>collaboration</t>
  </si>
  <si>
    <t>present</t>
  </si>
  <si>
    <t>2019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</si>
  <si>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</si>
  <si>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</si>
  <si>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</si>
  <si>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</si>
  <si>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</si>
  <si>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</si>
  <si>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</si>
  <si>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</si>
  <si>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</si>
  <si>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</si>
  <si>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</si>
  <si>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</si>
  <si>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</si>
  <si>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</si>
  <si>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</si>
  <si>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</si>
  <si>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</si>
  <si>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</si>
  <si>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</si>
  <si>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</si>
  <si>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</si>
  <si>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</si>
  <si>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</si>
  <si>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</si>
  <si>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</si>
  <si>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</si>
  <si>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</si>
  <si>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</si>
  <si>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</si>
  <si>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</si>
  <si>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</si>
  <si>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</si>
  <si>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</si>
  <si>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</si>
  <si>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</si>
  <si>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</si>
  <si>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</si>
  <si>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</si>
  <si>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</si>
  <si>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</si>
  <si>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</si>
  <si>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</si>
  <si>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</si>
  <si>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</si>
  <si>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</si>
  <si>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</si>
  <si>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</si>
  <si>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tutorial year rapidsai rapids asonam asonam_news information packed link prediction</t>
  </si>
  <si>
    <t>G2: network nerdsitu post dangers data cleaning specifically bipartite projection backboning</t>
  </si>
  <si>
    <t>Autofill Workbook Results</t>
  </si>
  <si>
    <t>Edge Weight▓1▓1▓0▓True▓Green▓Red▓▓Edge Weight▓1▓1▓0▓3▓10▓False▓Edge Weight▓1▓1▓0▓32▓6▓False▓▓0▓0▓0▓True▓Black▓Black▓▓Followers▓123▓4480▓0▓162▓1000▓False▓Followers▓123▓19091▓0▓100▓70▓False▓▓0▓0▓0▓0▓0▓False▓▓0▓0▓0▓0▓0▓False</t>
  </si>
  <si>
    <t>Subgraph</t>
  </si>
  <si>
    <t>GraphSource░TwitterSearch▓GraphTerm░ASONAM▓ImportDescription░The graph represents a network of 15 Twitter users whose recent tweets contained "ASONAM", or who were replied to or mentioned in those tweets, taken from a data set limited to a maximum of 18,000 tweets.  The network was obtained from Twitter on Sunday, 25 August 2019 at 23:24 UTC.
The tweets in the network were tweeted over the 1-day, 17-hour, 57-minute period from Thursday, 22 August 2019 at 13:10 UTC to Saturday, 24 August 2019 at 07:07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</si>
</sst>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8"/>
      <tableStyleElement type="headerRow" dxfId="307"/>
    </tableStyle>
    <tableStyle name="NodeXL Table" pivot="0" count="1">
      <tableStyleElement type="headerRow" dxfId="3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067344"/>
        <c:axId val="2563601"/>
      </c:barChart>
      <c:catAx>
        <c:axId val="180673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63601"/>
        <c:crosses val="autoZero"/>
        <c:auto val="1"/>
        <c:lblOffset val="100"/>
        <c:noMultiLvlLbl val="0"/>
      </c:catAx>
      <c:valAx>
        <c:axId val="2563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7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998778"/>
        <c:axId val="14446027"/>
      </c:barChart>
      <c:catAx>
        <c:axId val="379987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446027"/>
        <c:crosses val="autoZero"/>
        <c:auto val="1"/>
        <c:lblOffset val="100"/>
        <c:noMultiLvlLbl val="0"/>
      </c:catAx>
      <c:valAx>
        <c:axId val="14446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98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416196"/>
        <c:axId val="57471525"/>
      </c:barChart>
      <c:catAx>
        <c:axId val="554161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71525"/>
        <c:crosses val="autoZero"/>
        <c:auto val="1"/>
        <c:lblOffset val="100"/>
        <c:noMultiLvlLbl val="0"/>
      </c:catAx>
      <c:valAx>
        <c:axId val="57471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16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522286"/>
        <c:axId val="39978271"/>
      </c:barChart>
      <c:catAx>
        <c:axId val="75222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78271"/>
        <c:crosses val="autoZero"/>
        <c:auto val="1"/>
        <c:lblOffset val="100"/>
        <c:noMultiLvlLbl val="0"/>
      </c:catAx>
      <c:valAx>
        <c:axId val="39978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496376"/>
        <c:axId val="27500729"/>
      </c:barChart>
      <c:catAx>
        <c:axId val="284963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500729"/>
        <c:crosses val="autoZero"/>
        <c:auto val="1"/>
        <c:lblOffset val="100"/>
        <c:noMultiLvlLbl val="0"/>
      </c:catAx>
      <c:valAx>
        <c:axId val="27500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6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788066"/>
        <c:axId val="57827059"/>
      </c:barChart>
      <c:catAx>
        <c:axId val="537880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27059"/>
        <c:crosses val="autoZero"/>
        <c:auto val="1"/>
        <c:lblOffset val="100"/>
        <c:noMultiLvlLbl val="0"/>
      </c:catAx>
      <c:valAx>
        <c:axId val="57827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88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099180"/>
        <c:axId val="33651149"/>
      </c:barChart>
      <c:catAx>
        <c:axId val="22099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51149"/>
        <c:crosses val="autoZero"/>
        <c:auto val="1"/>
        <c:lblOffset val="100"/>
        <c:noMultiLvlLbl val="0"/>
      </c:catAx>
      <c:valAx>
        <c:axId val="33651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9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519830"/>
        <c:axId val="61918023"/>
      </c:barChart>
      <c:catAx>
        <c:axId val="375198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918023"/>
        <c:crosses val="autoZero"/>
        <c:auto val="1"/>
        <c:lblOffset val="100"/>
        <c:noMultiLvlLbl val="0"/>
      </c:catAx>
      <c:valAx>
        <c:axId val="6191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1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610976"/>
        <c:axId val="65457505"/>
      </c:barChart>
      <c:catAx>
        <c:axId val="55610976"/>
        <c:scaling>
          <c:orientation val="minMax"/>
        </c:scaling>
        <c:axPos val="b"/>
        <c:delete val="1"/>
        <c:majorTickMark val="out"/>
        <c:minorTickMark val="none"/>
        <c:tickLblPos val="none"/>
        <c:crossAx val="65457505"/>
        <c:crosses val="autoZero"/>
        <c:auto val="1"/>
        <c:lblOffset val="100"/>
        <c:noMultiLvlLbl val="0"/>
      </c:catAx>
      <c:valAx>
        <c:axId val="65457505"/>
        <c:scaling>
          <c:orientation val="minMax"/>
        </c:scaling>
        <c:axPos val="l"/>
        <c:delete val="1"/>
        <c:majorTickMark val="out"/>
        <c:minorTickMark val="none"/>
        <c:tickLblPos val="none"/>
        <c:crossAx val="556109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ikk_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erdsit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eithjkra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radreeswor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jnol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sonam_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apidsa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omekdraba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atametrici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gpuoa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meyerov"/>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artley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urraydat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nimaanandkuma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9" totalsRowShown="0" headerRowDxfId="305" dataDxfId="304">
  <autoFilter ref="A2:BN49"/>
  <tableColumns count="66">
    <tableColumn id="1" name="Vertex 1" dataDxfId="303"/>
    <tableColumn id="2" name="Vertex 2" dataDxfId="302"/>
    <tableColumn id="3" name="Color" dataDxfId="301"/>
    <tableColumn id="4" name="Width" dataDxfId="300"/>
    <tableColumn id="11" name="Style" dataDxfId="299"/>
    <tableColumn id="5" name="Opacity" dataDxfId="298"/>
    <tableColumn id="6" name="Visibility" dataDxfId="297"/>
    <tableColumn id="10" name="Label" dataDxfId="296"/>
    <tableColumn id="12" name="Label Text Color" dataDxfId="295"/>
    <tableColumn id="13" name="Label Font Size" dataDxfId="294"/>
    <tableColumn id="14" name="Reciprocated?" dataDxfId="159"/>
    <tableColumn id="7" name="ID" dataDxfId="293"/>
    <tableColumn id="9" name="Dynamic Filter" dataDxfId="292"/>
    <tableColumn id="8" name="Add Your Own Columns Here" dataDxfId="291"/>
    <tableColumn id="15" name="Relationship" dataDxfId="290"/>
    <tableColumn id="16" name="Relationship Date (UTC)" dataDxfId="289"/>
    <tableColumn id="17" name="Tweet" dataDxfId="288"/>
    <tableColumn id="18" name="URLs in Tweet" dataDxfId="287"/>
    <tableColumn id="19" name="Domains in Tweet" dataDxfId="286"/>
    <tableColumn id="20" name="Hashtags in Tweet" dataDxfId="285"/>
    <tableColumn id="21" name="Media in Tweet" dataDxfId="284"/>
    <tableColumn id="22" name="Tweet Image File" dataDxfId="283"/>
    <tableColumn id="23" name="Tweet Date (UTC)" dataDxfId="282"/>
    <tableColumn id="24" name="Date" dataDxfId="281"/>
    <tableColumn id="25" name="Time" dataDxfId="280"/>
    <tableColumn id="26" name="Twitter Page for Tweet" dataDxfId="279"/>
    <tableColumn id="27" name="Latitude" dataDxfId="278"/>
    <tableColumn id="28" name="Longitude" dataDxfId="277"/>
    <tableColumn id="29" name="Imported ID" dataDxfId="276"/>
    <tableColumn id="30" name="In-Reply-To Tweet ID" dataDxfId="275"/>
    <tableColumn id="31" name="Favorited" dataDxfId="274"/>
    <tableColumn id="32" name="Favorite Count" dataDxfId="273"/>
    <tableColumn id="33" name="In-Reply-To User ID" dataDxfId="272"/>
    <tableColumn id="34" name="Is Quote Status" dataDxfId="271"/>
    <tableColumn id="35" name="Language" dataDxfId="270"/>
    <tableColumn id="36" name="Possibly Sensitive" dataDxfId="269"/>
    <tableColumn id="37" name="Quoted Status ID" dataDxfId="268"/>
    <tableColumn id="38" name="Retweeted" dataDxfId="267"/>
    <tableColumn id="39" name="Retweet Count" dataDxfId="266"/>
    <tableColumn id="40" name="Retweet ID" dataDxfId="265"/>
    <tableColumn id="41" name="Source" dataDxfId="264"/>
    <tableColumn id="42" name="Truncated" dataDxfId="263"/>
    <tableColumn id="43" name="Unified Twitter ID" dataDxfId="262"/>
    <tableColumn id="44" name="Imported Tweet Type" dataDxfId="261"/>
    <tableColumn id="45" name="Added By Extended Analysis" dataDxfId="260"/>
    <tableColumn id="46" name="Corrected By Extended Analysis" dataDxfId="259"/>
    <tableColumn id="47" name="Place Bounding Box" dataDxfId="258"/>
    <tableColumn id="48" name="Place Country" dataDxfId="257"/>
    <tableColumn id="49" name="Place Country Code" dataDxfId="256"/>
    <tableColumn id="50" name="Place Full Name" dataDxfId="255"/>
    <tableColumn id="51" name="Place ID" dataDxfId="254"/>
    <tableColumn id="52" name="Place Name" dataDxfId="253"/>
    <tableColumn id="53" name="Place Type" dataDxfId="252"/>
    <tableColumn id="54" name="Place URL" dataDxfId="251"/>
    <tableColumn id="55" name="Edge Weight"/>
    <tableColumn id="56" name="Vertex 1 Group" dataDxfId="17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158" dataDxfId="157">
  <autoFilter ref="A1:F2"/>
  <tableColumns count="6">
    <tableColumn id="1" name="Top URLs in Tweet in Entire Graph" dataDxfId="156"/>
    <tableColumn id="2" name="Entire Graph Count" dataDxfId="155"/>
    <tableColumn id="3" name="Top URLs in Tweet in G1" dataDxfId="154"/>
    <tableColumn id="4" name="G1 Count" dataDxfId="153"/>
    <tableColumn id="5" name="Top URLs in Tweet in G2" dataDxfId="152"/>
    <tableColumn id="6" name="G2 Count" dataDxfId="15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F6" totalsRowShown="0" headerRowDxfId="149" dataDxfId="148">
  <autoFilter ref="A5:F6"/>
  <tableColumns count="6">
    <tableColumn id="1" name="Top Domains in Tweet in Entire Graph" dataDxfId="147"/>
    <tableColumn id="2" name="Entire Graph Count" dataDxfId="146"/>
    <tableColumn id="3" name="Top Domains in Tweet in G1" dataDxfId="145"/>
    <tableColumn id="4" name="G1 Count" dataDxfId="144"/>
    <tableColumn id="5" name="Top Domains in Tweet in G2" dataDxfId="143"/>
    <tableColumn id="6" name="G2 Count" dataDxfId="14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F13" totalsRowShown="0" headerRowDxfId="140" dataDxfId="139">
  <autoFilter ref="A9:F13"/>
  <tableColumns count="6">
    <tableColumn id="1" name="Top Hashtags in Tweet in Entire Graph" dataDxfId="138"/>
    <tableColumn id="2" name="Entire Graph Count" dataDxfId="137"/>
    <tableColumn id="3" name="Top Hashtags in Tweet in G1" dataDxfId="136"/>
    <tableColumn id="4" name="G1 Count" dataDxfId="135"/>
    <tableColumn id="5" name="Top Hashtags in Tweet in G2" dataDxfId="134"/>
    <tableColumn id="6" name="G2 Count" dataDxfId="13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F26" totalsRowShown="0" headerRowDxfId="131" dataDxfId="130">
  <autoFilter ref="A16:F26"/>
  <tableColumns count="6">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F39" totalsRowShown="0" headerRowDxfId="122" dataDxfId="121">
  <autoFilter ref="A29:F39"/>
  <tableColumns count="6">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2:F43" totalsRowShown="0" headerRowDxfId="113" dataDxfId="112">
  <autoFilter ref="A42:F43"/>
  <tableColumns count="6">
    <tableColumn id="1" name="Top Replied-To in Entire Graph" dataDxfId="111"/>
    <tableColumn id="2" name="Entire Graph Count" dataDxfId="107"/>
    <tableColumn id="3" name="Top Replied-To in G1" dataDxfId="106"/>
    <tableColumn id="4" name="G1 Count" dataDxfId="103"/>
    <tableColumn id="5" name="Top Replied-To in G2" dataDxfId="102"/>
    <tableColumn id="6" name="G2 Count" dataDxfId="10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5:F50" totalsRowShown="0" headerRowDxfId="110" dataDxfId="109">
  <autoFilter ref="A45:F50"/>
  <tableColumns count="6">
    <tableColumn id="1" name="Top Mentioned in Entire Graph" dataDxfId="108"/>
    <tableColumn id="2" name="Entire Graph Count" dataDxfId="105"/>
    <tableColumn id="3" name="Top Mentioned in G1" dataDxfId="104"/>
    <tableColumn id="4" name="G1 Count" dataDxfId="100"/>
    <tableColumn id="5" name="Top Mentioned in G2" dataDxfId="99"/>
    <tableColumn id="6" name="G2 Count" dataDxfId="9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3:F63" totalsRowShown="0" headerRowDxfId="95" dataDxfId="94">
  <autoFilter ref="A53:F63"/>
  <tableColumns count="6">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85" totalsRowShown="0" headerRowDxfId="76" dataDxfId="75">
  <autoFilter ref="A1:G8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250" dataDxfId="249">
  <autoFilter ref="A2:BT17"/>
  <tableColumns count="72">
    <tableColumn id="1" name="Vertex" dataDxfId="248"/>
    <tableColumn id="72" name="Subgraph"/>
    <tableColumn id="2" name="Color" dataDxfId="247"/>
    <tableColumn id="5" name="Shape" dataDxfId="246"/>
    <tableColumn id="6" name="Size" dataDxfId="245"/>
    <tableColumn id="4" name="Opacity" dataDxfId="244"/>
    <tableColumn id="7" name="Image File" dataDxfId="243"/>
    <tableColumn id="3" name="Visibility" dataDxfId="242"/>
    <tableColumn id="10" name="Label" dataDxfId="241"/>
    <tableColumn id="16" name="Label Fill Color" dataDxfId="240"/>
    <tableColumn id="9" name="Label Position" dataDxfId="239"/>
    <tableColumn id="8" name="Tooltip" dataDxfId="238"/>
    <tableColumn id="18" name="Layout Order" dataDxfId="237"/>
    <tableColumn id="13" name="X" dataDxfId="236"/>
    <tableColumn id="14" name="Y" dataDxfId="235"/>
    <tableColumn id="12" name="Locked?" dataDxfId="234"/>
    <tableColumn id="19" name="Polar R" dataDxfId="233"/>
    <tableColumn id="20" name="Polar Angle" dataDxfId="23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31"/>
    <tableColumn id="28" name="Dynamic Filter" dataDxfId="230"/>
    <tableColumn id="17" name="Add Your Own Columns Here" dataDxfId="229"/>
    <tableColumn id="30" name="Name" dataDxfId="228"/>
    <tableColumn id="31" name="Followed" dataDxfId="227"/>
    <tableColumn id="32" name="Followers" dataDxfId="226"/>
    <tableColumn id="33" name="Tweets" dataDxfId="225"/>
    <tableColumn id="34" name="Favorites" dataDxfId="224"/>
    <tableColumn id="35" name="Time Zone UTC Offset (Seconds)" dataDxfId="223"/>
    <tableColumn id="36" name="Description" dataDxfId="222"/>
    <tableColumn id="37" name="Location" dataDxfId="221"/>
    <tableColumn id="38" name="Web" dataDxfId="220"/>
    <tableColumn id="39" name="Time Zone" dataDxfId="219"/>
    <tableColumn id="40" name="Joined Twitter Date (UTC)" dataDxfId="218"/>
    <tableColumn id="41" name="Profile Banner Url" dataDxfId="217"/>
    <tableColumn id="42" name="Default Profile" dataDxfId="216"/>
    <tableColumn id="43" name="Default Profile Image" dataDxfId="215"/>
    <tableColumn id="44" name="Geo Enabled" dataDxfId="214"/>
    <tableColumn id="45" name="Language" dataDxfId="213"/>
    <tableColumn id="46" name="Listed Count" dataDxfId="212"/>
    <tableColumn id="47" name="Profile Background Image Url" dataDxfId="211"/>
    <tableColumn id="48" name="Verified" dataDxfId="210"/>
    <tableColumn id="49" name="Custom Menu Item Text" dataDxfId="209"/>
    <tableColumn id="50" name="Custom Menu Item Action" dataDxfId="208"/>
    <tableColumn id="51" name="Tweeted Search Term?" dataDxfId="17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1" totalsRowShown="0" headerRowDxfId="67" dataDxfId="66">
  <autoFilter ref="A1:L8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23" dataDxfId="22">
  <autoFilter ref="A2:C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7">
  <autoFilter ref="A2:AO4"/>
  <tableColumns count="41">
    <tableColumn id="1" name="Group" dataDxfId="182"/>
    <tableColumn id="2" name="Vertex Color" dataDxfId="181"/>
    <tableColumn id="3" name="Vertex Shape" dataDxfId="179"/>
    <tableColumn id="22" name="Visibility" dataDxfId="180"/>
    <tableColumn id="4" name="Collapsed?"/>
    <tableColumn id="18" name="Label" dataDxfId="206"/>
    <tableColumn id="20" name="Collapsed X"/>
    <tableColumn id="21" name="Collapsed Y"/>
    <tableColumn id="6" name="ID" dataDxfId="205"/>
    <tableColumn id="19" name="Collapsed Properties" dataDxfId="173"/>
    <tableColumn id="5" name="Vertices" dataDxfId="172"/>
    <tableColumn id="7" name="Unique Edges" dataDxfId="171"/>
    <tableColumn id="8" name="Edges With Duplicates" dataDxfId="170"/>
    <tableColumn id="9" name="Total Edges" dataDxfId="169"/>
    <tableColumn id="10" name="Self-Loops" dataDxfId="168"/>
    <tableColumn id="24" name="Reciprocated Vertex Pair Ratio" dataDxfId="167"/>
    <tableColumn id="25" name="Reciprocated Edge Ratio" dataDxfId="166"/>
    <tableColumn id="11" name="Connected Components" dataDxfId="165"/>
    <tableColumn id="12" name="Single-Vertex Connected Components" dataDxfId="164"/>
    <tableColumn id="13" name="Maximum Vertices in a Connected Component" dataDxfId="163"/>
    <tableColumn id="14" name="Maximum Edges in a Connected Component" dataDxfId="162"/>
    <tableColumn id="15" name="Maximum Geodesic Distance (Diameter)" dataDxfId="161"/>
    <tableColumn id="16" name="Average Geodesic Distance" dataDxfId="160"/>
    <tableColumn id="17" name="Graph Density" dataDxfId="150"/>
    <tableColumn id="23" name="Top URLs in Tweet" dataDxfId="141"/>
    <tableColumn id="26" name="Top Domains in Tweet" dataDxfId="132"/>
    <tableColumn id="27" name="Top Hashtags in Tweet" dataDxfId="123"/>
    <tableColumn id="28" name="Top Words in Tweet" dataDxfId="114"/>
    <tableColumn id="29" name="Top Word Pairs in Tweet" dataDxfId="97"/>
    <tableColumn id="30" name="Top Replied-To in Tweet" dataDxfId="9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04" dataDxfId="203">
  <autoFilter ref="A1:C16"/>
  <tableColumns count="3">
    <tableColumn id="1" name="Group" dataDxfId="178"/>
    <tableColumn id="2" name="Vertex" dataDxfId="177"/>
    <tableColumn id="3" name="Vertex ID" dataDxfId="17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2"/>
    <tableColumn id="2" name="Degree Frequency" dataDxfId="201">
      <calculatedColumnFormula>COUNTIF(Vertices[Degree], "&gt;= " &amp; D2) - COUNTIF(Vertices[Degree], "&gt;=" &amp; D3)</calculatedColumnFormula>
    </tableColumn>
    <tableColumn id="3" name="In-Degree Bin" dataDxfId="200"/>
    <tableColumn id="4" name="In-Degree Frequency" dataDxfId="199">
      <calculatedColumnFormula>COUNTIF(Vertices[In-Degree], "&gt;= " &amp; F2) - COUNTIF(Vertices[In-Degree], "&gt;=" &amp; F3)</calculatedColumnFormula>
    </tableColumn>
    <tableColumn id="5" name="Out-Degree Bin" dataDxfId="198"/>
    <tableColumn id="6" name="Out-Degree Frequency" dataDxfId="197">
      <calculatedColumnFormula>COUNTIF(Vertices[Out-Degree], "&gt;= " &amp; H2) - COUNTIF(Vertices[Out-Degree], "&gt;=" &amp; H3)</calculatedColumnFormula>
    </tableColumn>
    <tableColumn id="7" name="Betweenness Centrality Bin" dataDxfId="196"/>
    <tableColumn id="8" name="Betweenness Centrality Frequency" dataDxfId="195">
      <calculatedColumnFormula>COUNTIF(Vertices[Betweenness Centrality], "&gt;= " &amp; J2) - COUNTIF(Vertices[Betweenness Centrality], "&gt;=" &amp; J3)</calculatedColumnFormula>
    </tableColumn>
    <tableColumn id="9" name="Closeness Centrality Bin" dataDxfId="194"/>
    <tableColumn id="10" name="Closeness Centrality Frequency" dataDxfId="193">
      <calculatedColumnFormula>COUNTIF(Vertices[Closeness Centrality], "&gt;= " &amp; L2) - COUNTIF(Vertices[Closeness Centrality], "&gt;=" &amp; L3)</calculatedColumnFormula>
    </tableColumn>
    <tableColumn id="11" name="Eigenvector Centrality Bin" dataDxfId="192"/>
    <tableColumn id="12" name="Eigenvector Centrality Frequency" dataDxfId="191">
      <calculatedColumnFormula>COUNTIF(Vertices[Eigenvector Centrality], "&gt;= " &amp; N2) - COUNTIF(Vertices[Eigenvector Centrality], "&gt;=" &amp; N3)</calculatedColumnFormula>
    </tableColumn>
    <tableColumn id="18" name="PageRank Bin" dataDxfId="190"/>
    <tableColumn id="17" name="PageRank Frequency" dataDxfId="189">
      <calculatedColumnFormula>COUNTIF(Vertices[Eigenvector Centrality], "&gt;= " &amp; P2) - COUNTIF(Vertices[Eigenvector Centrality], "&gt;=" &amp; P3)</calculatedColumnFormula>
    </tableColumn>
    <tableColumn id="13" name="Clustering Coefficient Bin" dataDxfId="188"/>
    <tableColumn id="14" name="Clustering Coefficient Frequency" dataDxfId="187">
      <calculatedColumnFormula>COUNTIF(Vertices[Clustering Coefficient], "&gt;= " &amp; R2) - COUNTIF(Vertices[Clustering Coefficient], "&gt;=" &amp; R3)</calculatedColumnFormula>
    </tableColumn>
    <tableColumn id="15" name="Dynamic Filter Bin" dataDxfId="186"/>
    <tableColumn id="16" name="Dynamic Filter Frequency" dataDxfId="1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helecoscia.com/?p=1699" TargetMode="External" /><Relationship Id="rId2" Type="http://schemas.openxmlformats.org/officeDocument/2006/relationships/hyperlink" Target="http://www.michelecoscia.com/?p=1699" TargetMode="External" /><Relationship Id="rId3" Type="http://schemas.openxmlformats.org/officeDocument/2006/relationships/hyperlink" Target="http://pbs.twimg.com/profile_images/1154715226979409920/eUXqQs0P_normal.jpg" TargetMode="External" /><Relationship Id="rId4" Type="http://schemas.openxmlformats.org/officeDocument/2006/relationships/hyperlink" Target="http://pbs.twimg.com/profile_images/1154715226979409920/eUXqQs0P_normal.jpg" TargetMode="External" /><Relationship Id="rId5" Type="http://schemas.openxmlformats.org/officeDocument/2006/relationships/hyperlink" Target="http://pbs.twimg.com/profile_images/1050029515240611840/gidE_t5o_normal.jpg" TargetMode="External" /><Relationship Id="rId6" Type="http://schemas.openxmlformats.org/officeDocument/2006/relationships/hyperlink" Target="http://pbs.twimg.com/profile_images/1121310917310976001/XExLZvNV_normal.png" TargetMode="External" /><Relationship Id="rId7" Type="http://schemas.openxmlformats.org/officeDocument/2006/relationships/hyperlink" Target="http://pbs.twimg.com/profile_images/1050029515240611840/gidE_t5o_normal.jpg" TargetMode="External" /><Relationship Id="rId8" Type="http://schemas.openxmlformats.org/officeDocument/2006/relationships/hyperlink" Target="http://pbs.twimg.com/profile_images/1121310917310976001/XExLZvNV_normal.png" TargetMode="External" /><Relationship Id="rId9" Type="http://schemas.openxmlformats.org/officeDocument/2006/relationships/hyperlink" Target="http://pbs.twimg.com/profile_images/1030181676217860096/VY7MRi8x_normal.jpg" TargetMode="External" /><Relationship Id="rId10" Type="http://schemas.openxmlformats.org/officeDocument/2006/relationships/hyperlink" Target="http://pbs.twimg.com/profile_images/1030181676217860096/VY7MRi8x_normal.jpg" TargetMode="External" /><Relationship Id="rId11" Type="http://schemas.openxmlformats.org/officeDocument/2006/relationships/hyperlink" Target="http://pbs.twimg.com/profile_images/1030181676217860096/VY7MRi8x_normal.jpg" TargetMode="External" /><Relationship Id="rId12" Type="http://schemas.openxmlformats.org/officeDocument/2006/relationships/hyperlink" Target="http://pbs.twimg.com/profile_images/1030181676217860096/VY7MRi8x_normal.jpg" TargetMode="External" /><Relationship Id="rId13" Type="http://schemas.openxmlformats.org/officeDocument/2006/relationships/hyperlink" Target="http://pbs.twimg.com/profile_images/836708640362881024/40qOcZks_normal.jpg" TargetMode="External" /><Relationship Id="rId14" Type="http://schemas.openxmlformats.org/officeDocument/2006/relationships/hyperlink" Target="http://pbs.twimg.com/profile_images/836708640362881024/40qOcZks_normal.jpg" TargetMode="External" /><Relationship Id="rId15" Type="http://schemas.openxmlformats.org/officeDocument/2006/relationships/hyperlink" Target="http://pbs.twimg.com/profile_images/836708640362881024/40qOcZks_normal.jpg" TargetMode="External" /><Relationship Id="rId16" Type="http://schemas.openxmlformats.org/officeDocument/2006/relationships/hyperlink" Target="http://pbs.twimg.com/profile_images/836708640362881024/40qOcZks_normal.jpg" TargetMode="External" /><Relationship Id="rId17" Type="http://schemas.openxmlformats.org/officeDocument/2006/relationships/hyperlink" Target="http://pbs.twimg.com/profile_images/1029067295669116929/tU3g3ogh_normal.jpg" TargetMode="External" /><Relationship Id="rId18" Type="http://schemas.openxmlformats.org/officeDocument/2006/relationships/hyperlink" Target="http://pbs.twimg.com/profile_images/1029067295669116929/tU3g3ogh_normal.jpg" TargetMode="External" /><Relationship Id="rId19" Type="http://schemas.openxmlformats.org/officeDocument/2006/relationships/hyperlink" Target="http://pbs.twimg.com/profile_images/1029067295669116929/tU3g3ogh_normal.jpg" TargetMode="External" /><Relationship Id="rId20" Type="http://schemas.openxmlformats.org/officeDocument/2006/relationships/hyperlink" Target="http://pbs.twimg.com/profile_images/1029067295669116929/tU3g3ogh_normal.jpg" TargetMode="External" /><Relationship Id="rId21" Type="http://schemas.openxmlformats.org/officeDocument/2006/relationships/hyperlink" Target="http://pbs.twimg.com/profile_images/964027171109875712/_JEoYRY5_normal.jpg" TargetMode="External" /><Relationship Id="rId22" Type="http://schemas.openxmlformats.org/officeDocument/2006/relationships/hyperlink" Target="http://pbs.twimg.com/profile_images/964027171109875712/_JEoYRY5_normal.jpg" TargetMode="External" /><Relationship Id="rId23" Type="http://schemas.openxmlformats.org/officeDocument/2006/relationships/hyperlink" Target="http://pbs.twimg.com/profile_images/964027171109875712/_JEoYRY5_normal.jpg" TargetMode="External" /><Relationship Id="rId24" Type="http://schemas.openxmlformats.org/officeDocument/2006/relationships/hyperlink" Target="http://pbs.twimg.com/profile_images/964027171109875712/_JEoYRY5_normal.jpg" TargetMode="External" /><Relationship Id="rId25" Type="http://schemas.openxmlformats.org/officeDocument/2006/relationships/hyperlink" Target="http://pbs.twimg.com/profile_images/378800000266028204/43f72b09c2462e0ae4c4d6d14372b315_normal.jpeg" TargetMode="External" /><Relationship Id="rId26" Type="http://schemas.openxmlformats.org/officeDocument/2006/relationships/hyperlink" Target="http://pbs.twimg.com/profile_images/378800000266028204/43f72b09c2462e0ae4c4d6d14372b315_normal.jpeg" TargetMode="External" /><Relationship Id="rId27" Type="http://schemas.openxmlformats.org/officeDocument/2006/relationships/hyperlink" Target="http://pbs.twimg.com/profile_images/378800000266028204/43f72b09c2462e0ae4c4d6d14372b315_normal.jpeg" TargetMode="External" /><Relationship Id="rId28" Type="http://schemas.openxmlformats.org/officeDocument/2006/relationships/hyperlink" Target="http://pbs.twimg.com/profile_images/378800000266028204/43f72b09c2462e0ae4c4d6d14372b315_normal.jpeg" TargetMode="External" /><Relationship Id="rId29" Type="http://schemas.openxmlformats.org/officeDocument/2006/relationships/hyperlink" Target="http://pbs.twimg.com/profile_images/1029187688165830657/t4YddAWZ_normal.jpg" TargetMode="External" /><Relationship Id="rId30" Type="http://schemas.openxmlformats.org/officeDocument/2006/relationships/hyperlink" Target="http://pbs.twimg.com/profile_images/1029187688165830657/t4YddAWZ_normal.jpg" TargetMode="External" /><Relationship Id="rId31" Type="http://schemas.openxmlformats.org/officeDocument/2006/relationships/hyperlink" Target="http://pbs.twimg.com/profile_images/1029187688165830657/t4YddAWZ_normal.jpg" TargetMode="External" /><Relationship Id="rId32" Type="http://schemas.openxmlformats.org/officeDocument/2006/relationships/hyperlink" Target="http://pbs.twimg.com/profile_images/1029187688165830657/t4YddAWZ_normal.jpg" TargetMode="External" /><Relationship Id="rId33" Type="http://schemas.openxmlformats.org/officeDocument/2006/relationships/hyperlink" Target="http://pbs.twimg.com/profile_images/1008298767743897600/SW7E1ynf_normal.jpg" TargetMode="External" /><Relationship Id="rId34" Type="http://schemas.openxmlformats.org/officeDocument/2006/relationships/hyperlink" Target="http://pbs.twimg.com/profile_images/1008298767743897600/SW7E1ynf_normal.jpg" TargetMode="External" /><Relationship Id="rId35" Type="http://schemas.openxmlformats.org/officeDocument/2006/relationships/hyperlink" Target="http://pbs.twimg.com/profile_images/1008298767743897600/SW7E1ynf_normal.jpg" TargetMode="External" /><Relationship Id="rId36" Type="http://schemas.openxmlformats.org/officeDocument/2006/relationships/hyperlink" Target="http://pbs.twimg.com/profile_images/1008298767743897600/SW7E1ynf_normal.jpg" TargetMode="External" /><Relationship Id="rId37" Type="http://schemas.openxmlformats.org/officeDocument/2006/relationships/hyperlink" Target="http://pbs.twimg.com/profile_images/955440992987082752/rPIHc9Ip_normal.jpg" TargetMode="External" /><Relationship Id="rId38" Type="http://schemas.openxmlformats.org/officeDocument/2006/relationships/hyperlink" Target="http://pbs.twimg.com/profile_images/955440992987082752/rPIHc9Ip_normal.jpg" TargetMode="External" /><Relationship Id="rId39" Type="http://schemas.openxmlformats.org/officeDocument/2006/relationships/hyperlink" Target="http://pbs.twimg.com/profile_images/955440992987082752/rPIHc9Ip_normal.jpg" TargetMode="External" /><Relationship Id="rId40" Type="http://schemas.openxmlformats.org/officeDocument/2006/relationships/hyperlink" Target="http://pbs.twimg.com/profile_images/1102673639583944704/HL5wrpAx_normal.png" TargetMode="External" /><Relationship Id="rId41" Type="http://schemas.openxmlformats.org/officeDocument/2006/relationships/hyperlink" Target="http://pbs.twimg.com/profile_images/1049911508296224770/9R5kP6Ql_normal.jpg" TargetMode="External" /><Relationship Id="rId42" Type="http://schemas.openxmlformats.org/officeDocument/2006/relationships/hyperlink" Target="http://pbs.twimg.com/profile_images/1059532477092384768/cV7GBCt__normal.jpg" TargetMode="External" /><Relationship Id="rId43" Type="http://schemas.openxmlformats.org/officeDocument/2006/relationships/hyperlink" Target="http://pbs.twimg.com/profile_images/1102673639583944704/HL5wrpAx_normal.png" TargetMode="External" /><Relationship Id="rId44" Type="http://schemas.openxmlformats.org/officeDocument/2006/relationships/hyperlink" Target="http://pbs.twimg.com/profile_images/1102673639583944704/HL5wrpAx_normal.png" TargetMode="External" /><Relationship Id="rId45" Type="http://schemas.openxmlformats.org/officeDocument/2006/relationships/hyperlink" Target="http://pbs.twimg.com/profile_images/1049911508296224770/9R5kP6Ql_normal.jpg" TargetMode="External" /><Relationship Id="rId46" Type="http://schemas.openxmlformats.org/officeDocument/2006/relationships/hyperlink" Target="http://pbs.twimg.com/profile_images/1059532477092384768/cV7GBCt__normal.jpg" TargetMode="External" /><Relationship Id="rId47" Type="http://schemas.openxmlformats.org/officeDocument/2006/relationships/hyperlink" Target="http://pbs.twimg.com/profile_images/1049911508296224770/9R5kP6Ql_normal.jpg" TargetMode="External" /><Relationship Id="rId48" Type="http://schemas.openxmlformats.org/officeDocument/2006/relationships/hyperlink" Target="http://pbs.twimg.com/profile_images/1059532477092384768/cV7GBCt__normal.jpg" TargetMode="External" /><Relationship Id="rId49" Type="http://schemas.openxmlformats.org/officeDocument/2006/relationships/hyperlink" Target="http://pbs.twimg.com/profile_images/1059532477092384768/cV7GBCt__normal.jpg" TargetMode="External" /><Relationship Id="rId50" Type="http://schemas.openxmlformats.org/officeDocument/2006/relationships/hyperlink" Target="https://twitter.com/mikk_c/status/1164525293148626945" TargetMode="External" /><Relationship Id="rId51" Type="http://schemas.openxmlformats.org/officeDocument/2006/relationships/hyperlink" Target="https://twitter.com/mikk_c/status/1164525293148626945" TargetMode="External" /><Relationship Id="rId52" Type="http://schemas.openxmlformats.org/officeDocument/2006/relationships/hyperlink" Target="https://twitter.com/lr/status/1164526631899340802" TargetMode="External" /><Relationship Id="rId53" Type="http://schemas.openxmlformats.org/officeDocument/2006/relationships/hyperlink" Target="https://twitter.com/nerdsitu/status/1164884724172677120" TargetMode="External" /><Relationship Id="rId54" Type="http://schemas.openxmlformats.org/officeDocument/2006/relationships/hyperlink" Target="https://twitter.com/lr/status/1164526631899340802" TargetMode="External" /><Relationship Id="rId55" Type="http://schemas.openxmlformats.org/officeDocument/2006/relationships/hyperlink" Target="https://twitter.com/nerdsitu/status/1164884724172677120" TargetMode="External" /><Relationship Id="rId56" Type="http://schemas.openxmlformats.org/officeDocument/2006/relationships/hyperlink" Target="https://twitter.com/keithjkraus/status/1165041769093967872" TargetMode="External" /><Relationship Id="rId57" Type="http://schemas.openxmlformats.org/officeDocument/2006/relationships/hyperlink" Target="https://twitter.com/keithjkraus/status/1165041769093967872" TargetMode="External" /><Relationship Id="rId58" Type="http://schemas.openxmlformats.org/officeDocument/2006/relationships/hyperlink" Target="https://twitter.com/keithjkraus/status/1165041769093967872" TargetMode="External" /><Relationship Id="rId59" Type="http://schemas.openxmlformats.org/officeDocument/2006/relationships/hyperlink" Target="https://twitter.com/keithjkraus/status/1165041769093967872" TargetMode="External" /><Relationship Id="rId60" Type="http://schemas.openxmlformats.org/officeDocument/2006/relationships/hyperlink" Target="https://twitter.com/tomekdrabas/status/1165045994926395396" TargetMode="External" /><Relationship Id="rId61" Type="http://schemas.openxmlformats.org/officeDocument/2006/relationships/hyperlink" Target="https://twitter.com/tomekdrabas/status/1165045994926395396" TargetMode="External" /><Relationship Id="rId62" Type="http://schemas.openxmlformats.org/officeDocument/2006/relationships/hyperlink" Target="https://twitter.com/tomekdrabas/status/1165045994926395396" TargetMode="External" /><Relationship Id="rId63" Type="http://schemas.openxmlformats.org/officeDocument/2006/relationships/hyperlink" Target="https://twitter.com/tomekdrabas/status/1165045994926395396" TargetMode="External" /><Relationship Id="rId64" Type="http://schemas.openxmlformats.org/officeDocument/2006/relationships/hyperlink" Target="https://twitter.com/datametrician/status/1165046302041878528" TargetMode="External" /><Relationship Id="rId65" Type="http://schemas.openxmlformats.org/officeDocument/2006/relationships/hyperlink" Target="https://twitter.com/datametrician/status/1165046302041878528" TargetMode="External" /><Relationship Id="rId66" Type="http://schemas.openxmlformats.org/officeDocument/2006/relationships/hyperlink" Target="https://twitter.com/datametrician/status/1165046302041878528" TargetMode="External" /><Relationship Id="rId67" Type="http://schemas.openxmlformats.org/officeDocument/2006/relationships/hyperlink" Target="https://twitter.com/datametrician/status/1165046302041878528" TargetMode="External" /><Relationship Id="rId68" Type="http://schemas.openxmlformats.org/officeDocument/2006/relationships/hyperlink" Target="https://twitter.com/gpuoai/status/1165046389954551808" TargetMode="External" /><Relationship Id="rId69" Type="http://schemas.openxmlformats.org/officeDocument/2006/relationships/hyperlink" Target="https://twitter.com/gpuoai/status/1165046389954551808" TargetMode="External" /><Relationship Id="rId70" Type="http://schemas.openxmlformats.org/officeDocument/2006/relationships/hyperlink" Target="https://twitter.com/gpuoai/status/1165046389954551808" TargetMode="External" /><Relationship Id="rId71" Type="http://schemas.openxmlformats.org/officeDocument/2006/relationships/hyperlink" Target="https://twitter.com/gpuoai/status/1165046389954551808" TargetMode="External" /><Relationship Id="rId72" Type="http://schemas.openxmlformats.org/officeDocument/2006/relationships/hyperlink" Target="https://twitter.com/lmeyerov/status/1165050091092070400" TargetMode="External" /><Relationship Id="rId73" Type="http://schemas.openxmlformats.org/officeDocument/2006/relationships/hyperlink" Target="https://twitter.com/lmeyerov/status/1165050091092070400" TargetMode="External" /><Relationship Id="rId74" Type="http://schemas.openxmlformats.org/officeDocument/2006/relationships/hyperlink" Target="https://twitter.com/lmeyerov/status/1165050091092070400" TargetMode="External" /><Relationship Id="rId75" Type="http://schemas.openxmlformats.org/officeDocument/2006/relationships/hyperlink" Target="https://twitter.com/lmeyerov/status/1165050091092070400" TargetMode="External" /><Relationship Id="rId76" Type="http://schemas.openxmlformats.org/officeDocument/2006/relationships/hyperlink" Target="https://twitter.com/bartleyr/status/1165063974183985152" TargetMode="External" /><Relationship Id="rId77" Type="http://schemas.openxmlformats.org/officeDocument/2006/relationships/hyperlink" Target="https://twitter.com/bartleyr/status/1165063974183985152" TargetMode="External" /><Relationship Id="rId78" Type="http://schemas.openxmlformats.org/officeDocument/2006/relationships/hyperlink" Target="https://twitter.com/bartleyr/status/1165063974183985152" TargetMode="External" /><Relationship Id="rId79" Type="http://schemas.openxmlformats.org/officeDocument/2006/relationships/hyperlink" Target="https://twitter.com/bartleyr/status/1165063974183985152" TargetMode="External" /><Relationship Id="rId80" Type="http://schemas.openxmlformats.org/officeDocument/2006/relationships/hyperlink" Target="https://twitter.com/murraydata/status/1165111118139973632" TargetMode="External" /><Relationship Id="rId81" Type="http://schemas.openxmlformats.org/officeDocument/2006/relationships/hyperlink" Target="https://twitter.com/murraydata/status/1165111118139973632" TargetMode="External" /><Relationship Id="rId82" Type="http://schemas.openxmlformats.org/officeDocument/2006/relationships/hyperlink" Target="https://twitter.com/murraydata/status/1165111118139973632" TargetMode="External" /><Relationship Id="rId83" Type="http://schemas.openxmlformats.org/officeDocument/2006/relationships/hyperlink" Target="https://twitter.com/murraydata/status/1165111118139973632" TargetMode="External" /><Relationship Id="rId84" Type="http://schemas.openxmlformats.org/officeDocument/2006/relationships/hyperlink" Target="https://twitter.com/bradreeswork/status/1165041262946390017" TargetMode="External" /><Relationship Id="rId85" Type="http://schemas.openxmlformats.org/officeDocument/2006/relationships/hyperlink" Target="https://twitter.com/bradreeswork/status/1165041262946390017" TargetMode="External" /><Relationship Id="rId86" Type="http://schemas.openxmlformats.org/officeDocument/2006/relationships/hyperlink" Target="https://twitter.com/bradreeswork/status/1165041262946390017" TargetMode="External" /><Relationship Id="rId87" Type="http://schemas.openxmlformats.org/officeDocument/2006/relationships/hyperlink" Target="https://twitter.com/cjnolet/status/1165041689574223873" TargetMode="External" /><Relationship Id="rId88" Type="http://schemas.openxmlformats.org/officeDocument/2006/relationships/hyperlink" Target="https://twitter.com/rapidsai/status/1165045937783414790" TargetMode="External" /><Relationship Id="rId89" Type="http://schemas.openxmlformats.org/officeDocument/2006/relationships/hyperlink" Target="https://twitter.com/animaanandkumar/status/1165158782730563584" TargetMode="External" /><Relationship Id="rId90" Type="http://schemas.openxmlformats.org/officeDocument/2006/relationships/hyperlink" Target="https://twitter.com/cjnolet/status/1165041689574223873" TargetMode="External" /><Relationship Id="rId91" Type="http://schemas.openxmlformats.org/officeDocument/2006/relationships/hyperlink" Target="https://twitter.com/cjnolet/status/1165041689574223873" TargetMode="External" /><Relationship Id="rId92" Type="http://schemas.openxmlformats.org/officeDocument/2006/relationships/hyperlink" Target="https://twitter.com/rapidsai/status/1165045937783414790" TargetMode="External" /><Relationship Id="rId93" Type="http://schemas.openxmlformats.org/officeDocument/2006/relationships/hyperlink" Target="https://twitter.com/animaanandkumar/status/1165158782730563584" TargetMode="External" /><Relationship Id="rId94" Type="http://schemas.openxmlformats.org/officeDocument/2006/relationships/hyperlink" Target="https://twitter.com/rapidsai/status/1165045937783414790" TargetMode="External" /><Relationship Id="rId95" Type="http://schemas.openxmlformats.org/officeDocument/2006/relationships/hyperlink" Target="https://twitter.com/animaanandkumar/status/1165158782730563584" TargetMode="External" /><Relationship Id="rId96" Type="http://schemas.openxmlformats.org/officeDocument/2006/relationships/hyperlink" Target="https://twitter.com/animaanandkumar/status/1165158782730563584" TargetMode="External" /><Relationship Id="rId97" Type="http://schemas.openxmlformats.org/officeDocument/2006/relationships/comments" Target="../comments1.xml" /><Relationship Id="rId98" Type="http://schemas.openxmlformats.org/officeDocument/2006/relationships/vmlDrawing" Target="../drawings/vmlDrawing1.vml" /><Relationship Id="rId99" Type="http://schemas.openxmlformats.org/officeDocument/2006/relationships/table" Target="../tables/table1.xml" /><Relationship Id="rId1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IAbkYA5URV" TargetMode="External" /><Relationship Id="rId2" Type="http://schemas.openxmlformats.org/officeDocument/2006/relationships/hyperlink" Target="http://t.co/eUyVW7sR8y" TargetMode="External" /><Relationship Id="rId3" Type="http://schemas.openxmlformats.org/officeDocument/2006/relationships/hyperlink" Target="https://t.co/tIGoF9P483" TargetMode="External" /><Relationship Id="rId4" Type="http://schemas.openxmlformats.org/officeDocument/2006/relationships/hyperlink" Target="https://t.co/upTnNWQCAP" TargetMode="External" /><Relationship Id="rId5" Type="http://schemas.openxmlformats.org/officeDocument/2006/relationships/hyperlink" Target="https://t.co/Jeqy9ISnr3" TargetMode="External" /><Relationship Id="rId6" Type="http://schemas.openxmlformats.org/officeDocument/2006/relationships/hyperlink" Target="https://t.co/GJdaTjta7B" TargetMode="External" /><Relationship Id="rId7" Type="http://schemas.openxmlformats.org/officeDocument/2006/relationships/hyperlink" Target="https://t.co/SipMcULVp9" TargetMode="External" /><Relationship Id="rId8" Type="http://schemas.openxmlformats.org/officeDocument/2006/relationships/hyperlink" Target="https://t.co/LXz7Ret2Xb" TargetMode="External" /><Relationship Id="rId9" Type="http://schemas.openxmlformats.org/officeDocument/2006/relationships/hyperlink" Target="https://t.co/GVel22w1ba" TargetMode="External" /><Relationship Id="rId10" Type="http://schemas.openxmlformats.org/officeDocument/2006/relationships/hyperlink" Target="http://t.co/KqeMXe9W0V" TargetMode="External" /><Relationship Id="rId11" Type="http://schemas.openxmlformats.org/officeDocument/2006/relationships/hyperlink" Target="https://t.co/k0OORf8L9x" TargetMode="External" /><Relationship Id="rId12" Type="http://schemas.openxmlformats.org/officeDocument/2006/relationships/hyperlink" Target="https://t.co/cr0ijXcp1F" TargetMode="External" /><Relationship Id="rId13" Type="http://schemas.openxmlformats.org/officeDocument/2006/relationships/hyperlink" Target="https://pbs.twimg.com/profile_banners/1101341/1368556692" TargetMode="External" /><Relationship Id="rId14" Type="http://schemas.openxmlformats.org/officeDocument/2006/relationships/hyperlink" Target="https://pbs.twimg.com/profile_banners/1120621201376854017/1556624193" TargetMode="External" /><Relationship Id="rId15" Type="http://schemas.openxmlformats.org/officeDocument/2006/relationships/hyperlink" Target="https://pbs.twimg.com/profile_banners/914582896190660609/1516629807" TargetMode="External" /><Relationship Id="rId16" Type="http://schemas.openxmlformats.org/officeDocument/2006/relationships/hyperlink" Target="https://pbs.twimg.com/profile_banners/1082668696202502144/1546963803" TargetMode="External" /><Relationship Id="rId17" Type="http://schemas.openxmlformats.org/officeDocument/2006/relationships/hyperlink" Target="https://pbs.twimg.com/profile_banners/766141614372847617/1537729789" TargetMode="External" /><Relationship Id="rId18" Type="http://schemas.openxmlformats.org/officeDocument/2006/relationships/hyperlink" Target="https://pbs.twimg.com/profile_banners/1047296373555519488/1539153317" TargetMode="External" /><Relationship Id="rId19" Type="http://schemas.openxmlformats.org/officeDocument/2006/relationships/hyperlink" Target="https://pbs.twimg.com/profile_banners/423293779/1488322002" TargetMode="External" /><Relationship Id="rId20" Type="http://schemas.openxmlformats.org/officeDocument/2006/relationships/hyperlink" Target="https://pbs.twimg.com/profile_banners/16529292/1398260374" TargetMode="External" /><Relationship Id="rId21" Type="http://schemas.openxmlformats.org/officeDocument/2006/relationships/hyperlink" Target="https://pbs.twimg.com/profile_banners/15315247/1440277776" TargetMode="External" /><Relationship Id="rId22" Type="http://schemas.openxmlformats.org/officeDocument/2006/relationships/hyperlink" Target="https://pbs.twimg.com/profile_banners/28465291/1561224664" TargetMode="External" /><Relationship Id="rId23" Type="http://schemas.openxmlformats.org/officeDocument/2006/relationships/hyperlink" Target="https://pbs.twimg.com/profile_banners/470402184/1563956111" TargetMode="External" /><Relationship Id="rId24" Type="http://schemas.openxmlformats.org/officeDocument/2006/relationships/hyperlink" Target="https://pbs.twimg.com/profile_banners/2882893927/1546199965"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9/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4/bg.gif" TargetMode="External" /><Relationship Id="rId31" Type="http://schemas.openxmlformats.org/officeDocument/2006/relationships/hyperlink" Target="http://abs.twimg.com/images/themes/theme14/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15/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pbs.twimg.com/profile_images/1154715226979409920/eUXqQs0P_normal.jpg" TargetMode="External" /><Relationship Id="rId38" Type="http://schemas.openxmlformats.org/officeDocument/2006/relationships/hyperlink" Target="http://pbs.twimg.com/profile_images/1050029515240611840/gidE_t5o_normal.jpg" TargetMode="External" /><Relationship Id="rId39" Type="http://schemas.openxmlformats.org/officeDocument/2006/relationships/hyperlink" Target="http://pbs.twimg.com/profile_images/1121310917310976001/XExLZvNV_normal.png" TargetMode="External" /><Relationship Id="rId40" Type="http://schemas.openxmlformats.org/officeDocument/2006/relationships/hyperlink" Target="http://pbs.twimg.com/profile_images/1030181676217860096/VY7MRi8x_normal.jpg" TargetMode="External" /><Relationship Id="rId41" Type="http://schemas.openxmlformats.org/officeDocument/2006/relationships/hyperlink" Target="http://pbs.twimg.com/profile_images/955440992987082752/rPIHc9Ip_normal.jpg" TargetMode="External" /><Relationship Id="rId42" Type="http://schemas.openxmlformats.org/officeDocument/2006/relationships/hyperlink" Target="http://pbs.twimg.com/profile_images/1102673639583944704/HL5wrpAx_normal.png" TargetMode="External" /><Relationship Id="rId43" Type="http://schemas.openxmlformats.org/officeDocument/2006/relationships/hyperlink" Target="http://pbs.twimg.com/profile_images/1036709271528976387/3tDoyXN4_normal.jpg" TargetMode="External" /><Relationship Id="rId44" Type="http://schemas.openxmlformats.org/officeDocument/2006/relationships/hyperlink" Target="http://pbs.twimg.com/profile_images/1049911508296224770/9R5kP6Ql_normal.jpg" TargetMode="External" /><Relationship Id="rId45" Type="http://schemas.openxmlformats.org/officeDocument/2006/relationships/hyperlink" Target="http://pbs.twimg.com/profile_images/836708640362881024/40qOcZks_normal.jpg" TargetMode="External" /><Relationship Id="rId46" Type="http://schemas.openxmlformats.org/officeDocument/2006/relationships/hyperlink" Target="http://pbs.twimg.com/profile_images/1029067295669116929/tU3g3ogh_normal.jpg" TargetMode="External" /><Relationship Id="rId47" Type="http://schemas.openxmlformats.org/officeDocument/2006/relationships/hyperlink" Target="http://pbs.twimg.com/profile_images/964027171109875712/_JEoYRY5_normal.jpg" TargetMode="External" /><Relationship Id="rId48" Type="http://schemas.openxmlformats.org/officeDocument/2006/relationships/hyperlink" Target="http://pbs.twimg.com/profile_images/378800000266028204/43f72b09c2462e0ae4c4d6d14372b315_normal.jpeg" TargetMode="External" /><Relationship Id="rId49" Type="http://schemas.openxmlformats.org/officeDocument/2006/relationships/hyperlink" Target="http://pbs.twimg.com/profile_images/1029187688165830657/t4YddAWZ_normal.jpg" TargetMode="External" /><Relationship Id="rId50" Type="http://schemas.openxmlformats.org/officeDocument/2006/relationships/hyperlink" Target="http://pbs.twimg.com/profile_images/1008298767743897600/SW7E1ynf_normal.jpg" TargetMode="External" /><Relationship Id="rId51" Type="http://schemas.openxmlformats.org/officeDocument/2006/relationships/hyperlink" Target="http://pbs.twimg.com/profile_images/1059532477092384768/cV7GBCt__normal.jpg" TargetMode="External" /><Relationship Id="rId52" Type="http://schemas.openxmlformats.org/officeDocument/2006/relationships/hyperlink" Target="https://twitter.com/mikk_c" TargetMode="External" /><Relationship Id="rId53" Type="http://schemas.openxmlformats.org/officeDocument/2006/relationships/hyperlink" Target="https://twitter.com/lr" TargetMode="External" /><Relationship Id="rId54" Type="http://schemas.openxmlformats.org/officeDocument/2006/relationships/hyperlink" Target="https://twitter.com/nerdsitu" TargetMode="External" /><Relationship Id="rId55" Type="http://schemas.openxmlformats.org/officeDocument/2006/relationships/hyperlink" Target="https://twitter.com/keithjkraus" TargetMode="External" /><Relationship Id="rId56" Type="http://schemas.openxmlformats.org/officeDocument/2006/relationships/hyperlink" Target="https://twitter.com/bradreeswork" TargetMode="External" /><Relationship Id="rId57" Type="http://schemas.openxmlformats.org/officeDocument/2006/relationships/hyperlink" Target="https://twitter.com/cjnolet" TargetMode="External" /><Relationship Id="rId58" Type="http://schemas.openxmlformats.org/officeDocument/2006/relationships/hyperlink" Target="https://twitter.com/asonam_news" TargetMode="External" /><Relationship Id="rId59" Type="http://schemas.openxmlformats.org/officeDocument/2006/relationships/hyperlink" Target="https://twitter.com/rapidsai" TargetMode="External" /><Relationship Id="rId60" Type="http://schemas.openxmlformats.org/officeDocument/2006/relationships/hyperlink" Target="https://twitter.com/tomekdrabas" TargetMode="External" /><Relationship Id="rId61" Type="http://schemas.openxmlformats.org/officeDocument/2006/relationships/hyperlink" Target="https://twitter.com/datametrician" TargetMode="External" /><Relationship Id="rId62" Type="http://schemas.openxmlformats.org/officeDocument/2006/relationships/hyperlink" Target="https://twitter.com/gpuoai" TargetMode="External" /><Relationship Id="rId63" Type="http://schemas.openxmlformats.org/officeDocument/2006/relationships/hyperlink" Target="https://twitter.com/lmeyerov" TargetMode="External" /><Relationship Id="rId64" Type="http://schemas.openxmlformats.org/officeDocument/2006/relationships/hyperlink" Target="https://twitter.com/bartleyr" TargetMode="External" /><Relationship Id="rId65" Type="http://schemas.openxmlformats.org/officeDocument/2006/relationships/hyperlink" Target="https://twitter.com/murraydata" TargetMode="External" /><Relationship Id="rId66" Type="http://schemas.openxmlformats.org/officeDocument/2006/relationships/hyperlink" Target="https://twitter.com/animaanandkumar" TargetMode="External" /><Relationship Id="rId67" Type="http://schemas.openxmlformats.org/officeDocument/2006/relationships/comments" Target="../comments2.xml" /><Relationship Id="rId68" Type="http://schemas.openxmlformats.org/officeDocument/2006/relationships/vmlDrawing" Target="../drawings/vmlDrawing2.vml" /><Relationship Id="rId69" Type="http://schemas.openxmlformats.org/officeDocument/2006/relationships/table" Target="../tables/table2.xml" /><Relationship Id="rId70" Type="http://schemas.openxmlformats.org/officeDocument/2006/relationships/drawing" Target="../drawings/drawing1.xml" /><Relationship Id="rId7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chelecoscia.com/?p=1699" TargetMode="External" /><Relationship Id="rId2" Type="http://schemas.openxmlformats.org/officeDocument/2006/relationships/hyperlink" Target="http://www.michelecoscia.com/?p=1699"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453</v>
      </c>
      <c r="BD2" s="13" t="s">
        <v>459</v>
      </c>
      <c r="BE2" s="13" t="s">
        <v>460</v>
      </c>
      <c r="BF2" s="67" t="s">
        <v>593</v>
      </c>
      <c r="BG2" s="67" t="s">
        <v>594</v>
      </c>
      <c r="BH2" s="67" t="s">
        <v>595</v>
      </c>
      <c r="BI2" s="67" t="s">
        <v>596</v>
      </c>
      <c r="BJ2" s="67" t="s">
        <v>597</v>
      </c>
      <c r="BK2" s="67" t="s">
        <v>598</v>
      </c>
      <c r="BL2" s="67" t="s">
        <v>599</v>
      </c>
      <c r="BM2" s="67" t="s">
        <v>600</v>
      </c>
      <c r="BN2" s="67" t="s">
        <v>601</v>
      </c>
    </row>
    <row r="3" spans="1:66" ht="15" customHeight="1">
      <c r="A3" s="84" t="s">
        <v>214</v>
      </c>
      <c r="B3" s="84" t="s">
        <v>215</v>
      </c>
      <c r="C3" s="53" t="s">
        <v>624</v>
      </c>
      <c r="D3" s="54">
        <v>3</v>
      </c>
      <c r="E3" s="65" t="s">
        <v>132</v>
      </c>
      <c r="F3" s="55">
        <v>32</v>
      </c>
      <c r="G3" s="53"/>
      <c r="H3" s="57"/>
      <c r="I3" s="56"/>
      <c r="J3" s="56"/>
      <c r="K3" s="36" t="s">
        <v>66</v>
      </c>
      <c r="L3" s="62">
        <v>3</v>
      </c>
      <c r="M3" s="62"/>
      <c r="N3" s="63"/>
      <c r="O3" s="85" t="s">
        <v>229</v>
      </c>
      <c r="P3" s="87">
        <v>43699.54907407407</v>
      </c>
      <c r="Q3" s="85" t="s">
        <v>231</v>
      </c>
      <c r="R3" s="89" t="s">
        <v>233</v>
      </c>
      <c r="S3" s="85" t="s">
        <v>234</v>
      </c>
      <c r="T3" s="85"/>
      <c r="U3" s="85"/>
      <c r="V3" s="89" t="s">
        <v>236</v>
      </c>
      <c r="W3" s="87">
        <v>43699.54907407407</v>
      </c>
      <c r="X3" s="91">
        <v>43699</v>
      </c>
      <c r="Y3" s="93" t="s">
        <v>250</v>
      </c>
      <c r="Z3" s="89" t="s">
        <v>264</v>
      </c>
      <c r="AA3" s="85"/>
      <c r="AB3" s="85"/>
      <c r="AC3" s="93" t="s">
        <v>278</v>
      </c>
      <c r="AD3" s="85"/>
      <c r="AE3" s="85" t="b">
        <v>0</v>
      </c>
      <c r="AF3" s="85">
        <v>7</v>
      </c>
      <c r="AG3" s="93" t="s">
        <v>292</v>
      </c>
      <c r="AH3" s="85" t="b">
        <v>0</v>
      </c>
      <c r="AI3" s="85" t="s">
        <v>293</v>
      </c>
      <c r="AJ3" s="85"/>
      <c r="AK3" s="93" t="s">
        <v>292</v>
      </c>
      <c r="AL3" s="85" t="b">
        <v>0</v>
      </c>
      <c r="AM3" s="85">
        <v>2</v>
      </c>
      <c r="AN3" s="93" t="s">
        <v>292</v>
      </c>
      <c r="AO3" s="85" t="s">
        <v>294</v>
      </c>
      <c r="AP3" s="85" t="b">
        <v>0</v>
      </c>
      <c r="AQ3" s="93" t="s">
        <v>278</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216</v>
      </c>
      <c r="C4" s="53" t="s">
        <v>624</v>
      </c>
      <c r="D4" s="54">
        <v>3</v>
      </c>
      <c r="E4" s="65" t="s">
        <v>132</v>
      </c>
      <c r="F4" s="55">
        <v>32</v>
      </c>
      <c r="G4" s="53"/>
      <c r="H4" s="57"/>
      <c r="I4" s="56"/>
      <c r="J4" s="56"/>
      <c r="K4" s="36" t="s">
        <v>66</v>
      </c>
      <c r="L4" s="83">
        <v>4</v>
      </c>
      <c r="M4" s="83"/>
      <c r="N4" s="63"/>
      <c r="O4" s="86" t="s">
        <v>229</v>
      </c>
      <c r="P4" s="88">
        <v>43699.54907407407</v>
      </c>
      <c r="Q4" s="86" t="s">
        <v>231</v>
      </c>
      <c r="R4" s="90" t="s">
        <v>233</v>
      </c>
      <c r="S4" s="86" t="s">
        <v>234</v>
      </c>
      <c r="T4" s="86"/>
      <c r="U4" s="86"/>
      <c r="V4" s="90" t="s">
        <v>236</v>
      </c>
      <c r="W4" s="88">
        <v>43699.54907407407</v>
      </c>
      <c r="X4" s="92">
        <v>43699</v>
      </c>
      <c r="Y4" s="94" t="s">
        <v>250</v>
      </c>
      <c r="Z4" s="90" t="s">
        <v>264</v>
      </c>
      <c r="AA4" s="86"/>
      <c r="AB4" s="86"/>
      <c r="AC4" s="94" t="s">
        <v>278</v>
      </c>
      <c r="AD4" s="86"/>
      <c r="AE4" s="86" t="b">
        <v>0</v>
      </c>
      <c r="AF4" s="86">
        <v>7</v>
      </c>
      <c r="AG4" s="94" t="s">
        <v>292</v>
      </c>
      <c r="AH4" s="86" t="b">
        <v>0</v>
      </c>
      <c r="AI4" s="86" t="s">
        <v>293</v>
      </c>
      <c r="AJ4" s="86"/>
      <c r="AK4" s="94" t="s">
        <v>292</v>
      </c>
      <c r="AL4" s="86" t="b">
        <v>0</v>
      </c>
      <c r="AM4" s="86">
        <v>2</v>
      </c>
      <c r="AN4" s="94" t="s">
        <v>292</v>
      </c>
      <c r="AO4" s="86" t="s">
        <v>294</v>
      </c>
      <c r="AP4" s="86" t="b">
        <v>0</v>
      </c>
      <c r="AQ4" s="94" t="s">
        <v>278</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26</v>
      </c>
      <c r="BM4" s="52">
        <v>100</v>
      </c>
      <c r="BN4" s="51">
        <v>26</v>
      </c>
    </row>
    <row r="5" spans="1:66" ht="15">
      <c r="A5" s="84" t="s">
        <v>215</v>
      </c>
      <c r="B5" s="84" t="s">
        <v>214</v>
      </c>
      <c r="C5" s="53" t="s">
        <v>624</v>
      </c>
      <c r="D5" s="54">
        <v>3</v>
      </c>
      <c r="E5" s="65" t="s">
        <v>132</v>
      </c>
      <c r="F5" s="55">
        <v>32</v>
      </c>
      <c r="G5" s="53"/>
      <c r="H5" s="57"/>
      <c r="I5" s="56"/>
      <c r="J5" s="56"/>
      <c r="K5" s="36" t="s">
        <v>66</v>
      </c>
      <c r="L5" s="83">
        <v>5</v>
      </c>
      <c r="M5" s="83"/>
      <c r="N5" s="63"/>
      <c r="O5" s="86" t="s">
        <v>230</v>
      </c>
      <c r="P5" s="88">
        <v>43699.552766203706</v>
      </c>
      <c r="Q5" s="86" t="s">
        <v>231</v>
      </c>
      <c r="R5" s="86"/>
      <c r="S5" s="86"/>
      <c r="T5" s="86"/>
      <c r="U5" s="86"/>
      <c r="V5" s="90" t="s">
        <v>237</v>
      </c>
      <c r="W5" s="88">
        <v>43699.552766203706</v>
      </c>
      <c r="X5" s="92">
        <v>43699</v>
      </c>
      <c r="Y5" s="94" t="s">
        <v>251</v>
      </c>
      <c r="Z5" s="90" t="s">
        <v>265</v>
      </c>
      <c r="AA5" s="86"/>
      <c r="AB5" s="86"/>
      <c r="AC5" s="94" t="s">
        <v>279</v>
      </c>
      <c r="AD5" s="86"/>
      <c r="AE5" s="86" t="b">
        <v>0</v>
      </c>
      <c r="AF5" s="86">
        <v>0</v>
      </c>
      <c r="AG5" s="94" t="s">
        <v>292</v>
      </c>
      <c r="AH5" s="86" t="b">
        <v>0</v>
      </c>
      <c r="AI5" s="86" t="s">
        <v>293</v>
      </c>
      <c r="AJ5" s="86"/>
      <c r="AK5" s="94" t="s">
        <v>292</v>
      </c>
      <c r="AL5" s="86" t="b">
        <v>0</v>
      </c>
      <c r="AM5" s="86">
        <v>2</v>
      </c>
      <c r="AN5" s="94" t="s">
        <v>278</v>
      </c>
      <c r="AO5" s="86" t="s">
        <v>294</v>
      </c>
      <c r="AP5" s="86" t="b">
        <v>0</v>
      </c>
      <c r="AQ5" s="94" t="s">
        <v>278</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15">
      <c r="A6" s="84" t="s">
        <v>216</v>
      </c>
      <c r="B6" s="84" t="s">
        <v>214</v>
      </c>
      <c r="C6" s="53" t="s">
        <v>624</v>
      </c>
      <c r="D6" s="54">
        <v>3</v>
      </c>
      <c r="E6" s="65" t="s">
        <v>132</v>
      </c>
      <c r="F6" s="55">
        <v>32</v>
      </c>
      <c r="G6" s="53"/>
      <c r="H6" s="57"/>
      <c r="I6" s="56"/>
      <c r="J6" s="56"/>
      <c r="K6" s="36" t="s">
        <v>66</v>
      </c>
      <c r="L6" s="83">
        <v>6</v>
      </c>
      <c r="M6" s="83"/>
      <c r="N6" s="63"/>
      <c r="O6" s="86" t="s">
        <v>230</v>
      </c>
      <c r="P6" s="88">
        <v>43700.540914351855</v>
      </c>
      <c r="Q6" s="86" t="s">
        <v>231</v>
      </c>
      <c r="R6" s="86"/>
      <c r="S6" s="86"/>
      <c r="T6" s="86"/>
      <c r="U6" s="86"/>
      <c r="V6" s="90" t="s">
        <v>238</v>
      </c>
      <c r="W6" s="88">
        <v>43700.540914351855</v>
      </c>
      <c r="X6" s="92">
        <v>43700</v>
      </c>
      <c r="Y6" s="94" t="s">
        <v>252</v>
      </c>
      <c r="Z6" s="90" t="s">
        <v>266</v>
      </c>
      <c r="AA6" s="86"/>
      <c r="AB6" s="86"/>
      <c r="AC6" s="94" t="s">
        <v>280</v>
      </c>
      <c r="AD6" s="86"/>
      <c r="AE6" s="86" t="b">
        <v>0</v>
      </c>
      <c r="AF6" s="86">
        <v>0</v>
      </c>
      <c r="AG6" s="94" t="s">
        <v>292</v>
      </c>
      <c r="AH6" s="86" t="b">
        <v>0</v>
      </c>
      <c r="AI6" s="86" t="s">
        <v>293</v>
      </c>
      <c r="AJ6" s="86"/>
      <c r="AK6" s="94" t="s">
        <v>292</v>
      </c>
      <c r="AL6" s="86" t="b">
        <v>0</v>
      </c>
      <c r="AM6" s="86">
        <v>2</v>
      </c>
      <c r="AN6" s="94" t="s">
        <v>278</v>
      </c>
      <c r="AO6" s="86" t="s">
        <v>294</v>
      </c>
      <c r="AP6" s="86" t="b">
        <v>0</v>
      </c>
      <c r="AQ6" s="94" t="s">
        <v>278</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15">
      <c r="A7" s="84" t="s">
        <v>215</v>
      </c>
      <c r="B7" s="84" t="s">
        <v>216</v>
      </c>
      <c r="C7" s="53" t="s">
        <v>624</v>
      </c>
      <c r="D7" s="54">
        <v>3</v>
      </c>
      <c r="E7" s="65" t="s">
        <v>132</v>
      </c>
      <c r="F7" s="55">
        <v>32</v>
      </c>
      <c r="G7" s="53"/>
      <c r="H7" s="57"/>
      <c r="I7" s="56"/>
      <c r="J7" s="56"/>
      <c r="K7" s="36" t="s">
        <v>66</v>
      </c>
      <c r="L7" s="83">
        <v>7</v>
      </c>
      <c r="M7" s="83"/>
      <c r="N7" s="63"/>
      <c r="O7" s="86" t="s">
        <v>229</v>
      </c>
      <c r="P7" s="88">
        <v>43699.552766203706</v>
      </c>
      <c r="Q7" s="86" t="s">
        <v>231</v>
      </c>
      <c r="R7" s="86"/>
      <c r="S7" s="86"/>
      <c r="T7" s="86"/>
      <c r="U7" s="86"/>
      <c r="V7" s="90" t="s">
        <v>237</v>
      </c>
      <c r="W7" s="88">
        <v>43699.552766203706</v>
      </c>
      <c r="X7" s="92">
        <v>43699</v>
      </c>
      <c r="Y7" s="94" t="s">
        <v>251</v>
      </c>
      <c r="Z7" s="90" t="s">
        <v>265</v>
      </c>
      <c r="AA7" s="86"/>
      <c r="AB7" s="86"/>
      <c r="AC7" s="94" t="s">
        <v>279</v>
      </c>
      <c r="AD7" s="86"/>
      <c r="AE7" s="86" t="b">
        <v>0</v>
      </c>
      <c r="AF7" s="86">
        <v>0</v>
      </c>
      <c r="AG7" s="94" t="s">
        <v>292</v>
      </c>
      <c r="AH7" s="86" t="b">
        <v>0</v>
      </c>
      <c r="AI7" s="86" t="s">
        <v>293</v>
      </c>
      <c r="AJ7" s="86"/>
      <c r="AK7" s="94" t="s">
        <v>292</v>
      </c>
      <c r="AL7" s="86" t="b">
        <v>0</v>
      </c>
      <c r="AM7" s="86">
        <v>2</v>
      </c>
      <c r="AN7" s="94" t="s">
        <v>278</v>
      </c>
      <c r="AO7" s="86" t="s">
        <v>294</v>
      </c>
      <c r="AP7" s="86" t="b">
        <v>0</v>
      </c>
      <c r="AQ7" s="94" t="s">
        <v>278</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0</v>
      </c>
      <c r="BG7" s="52">
        <v>0</v>
      </c>
      <c r="BH7" s="51">
        <v>0</v>
      </c>
      <c r="BI7" s="52">
        <v>0</v>
      </c>
      <c r="BJ7" s="51">
        <v>0</v>
      </c>
      <c r="BK7" s="52">
        <v>0</v>
      </c>
      <c r="BL7" s="51">
        <v>26</v>
      </c>
      <c r="BM7" s="52">
        <v>100</v>
      </c>
      <c r="BN7" s="51">
        <v>26</v>
      </c>
    </row>
    <row r="8" spans="1:66" ht="15">
      <c r="A8" s="84" t="s">
        <v>216</v>
      </c>
      <c r="B8" s="84" t="s">
        <v>215</v>
      </c>
      <c r="C8" s="53" t="s">
        <v>624</v>
      </c>
      <c r="D8" s="54">
        <v>3</v>
      </c>
      <c r="E8" s="65" t="s">
        <v>132</v>
      </c>
      <c r="F8" s="55">
        <v>32</v>
      </c>
      <c r="G8" s="53"/>
      <c r="H8" s="57"/>
      <c r="I8" s="56"/>
      <c r="J8" s="56"/>
      <c r="K8" s="36" t="s">
        <v>66</v>
      </c>
      <c r="L8" s="83">
        <v>8</v>
      </c>
      <c r="M8" s="83"/>
      <c r="N8" s="63"/>
      <c r="O8" s="86" t="s">
        <v>229</v>
      </c>
      <c r="P8" s="88">
        <v>43700.540914351855</v>
      </c>
      <c r="Q8" s="86" t="s">
        <v>231</v>
      </c>
      <c r="R8" s="86"/>
      <c r="S8" s="86"/>
      <c r="T8" s="86"/>
      <c r="U8" s="86"/>
      <c r="V8" s="90" t="s">
        <v>238</v>
      </c>
      <c r="W8" s="88">
        <v>43700.540914351855</v>
      </c>
      <c r="X8" s="92">
        <v>43700</v>
      </c>
      <c r="Y8" s="94" t="s">
        <v>252</v>
      </c>
      <c r="Z8" s="90" t="s">
        <v>266</v>
      </c>
      <c r="AA8" s="86"/>
      <c r="AB8" s="86"/>
      <c r="AC8" s="94" t="s">
        <v>280</v>
      </c>
      <c r="AD8" s="86"/>
      <c r="AE8" s="86" t="b">
        <v>0</v>
      </c>
      <c r="AF8" s="86">
        <v>0</v>
      </c>
      <c r="AG8" s="94" t="s">
        <v>292</v>
      </c>
      <c r="AH8" s="86" t="b">
        <v>0</v>
      </c>
      <c r="AI8" s="86" t="s">
        <v>293</v>
      </c>
      <c r="AJ8" s="86"/>
      <c r="AK8" s="94" t="s">
        <v>292</v>
      </c>
      <c r="AL8" s="86" t="b">
        <v>0</v>
      </c>
      <c r="AM8" s="86">
        <v>2</v>
      </c>
      <c r="AN8" s="94" t="s">
        <v>278</v>
      </c>
      <c r="AO8" s="86" t="s">
        <v>294</v>
      </c>
      <c r="AP8" s="86" t="b">
        <v>0</v>
      </c>
      <c r="AQ8" s="94" t="s">
        <v>278</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0</v>
      </c>
      <c r="BG8" s="52">
        <v>0</v>
      </c>
      <c r="BH8" s="51">
        <v>0</v>
      </c>
      <c r="BI8" s="52">
        <v>0</v>
      </c>
      <c r="BJ8" s="51">
        <v>0</v>
      </c>
      <c r="BK8" s="52">
        <v>0</v>
      </c>
      <c r="BL8" s="51">
        <v>26</v>
      </c>
      <c r="BM8" s="52">
        <v>100</v>
      </c>
      <c r="BN8" s="51">
        <v>26</v>
      </c>
    </row>
    <row r="9" spans="1:66" ht="15">
      <c r="A9" s="84" t="s">
        <v>217</v>
      </c>
      <c r="B9" s="84" t="s">
        <v>224</v>
      </c>
      <c r="C9" s="53" t="s">
        <v>624</v>
      </c>
      <c r="D9" s="54">
        <v>3</v>
      </c>
      <c r="E9" s="65" t="s">
        <v>132</v>
      </c>
      <c r="F9" s="55">
        <v>32</v>
      </c>
      <c r="G9" s="53"/>
      <c r="H9" s="57"/>
      <c r="I9" s="56"/>
      <c r="J9" s="56"/>
      <c r="K9" s="36" t="s">
        <v>65</v>
      </c>
      <c r="L9" s="83">
        <v>9</v>
      </c>
      <c r="M9" s="83"/>
      <c r="N9" s="63"/>
      <c r="O9" s="86" t="s">
        <v>230</v>
      </c>
      <c r="P9" s="88">
        <v>43700.974270833336</v>
      </c>
      <c r="Q9" s="86" t="s">
        <v>232</v>
      </c>
      <c r="R9" s="86"/>
      <c r="S9" s="86"/>
      <c r="T9" s="86"/>
      <c r="U9" s="86"/>
      <c r="V9" s="90" t="s">
        <v>239</v>
      </c>
      <c r="W9" s="88">
        <v>43700.974270833336</v>
      </c>
      <c r="X9" s="92">
        <v>43700</v>
      </c>
      <c r="Y9" s="94" t="s">
        <v>253</v>
      </c>
      <c r="Z9" s="90" t="s">
        <v>267</v>
      </c>
      <c r="AA9" s="86"/>
      <c r="AB9" s="86"/>
      <c r="AC9" s="94" t="s">
        <v>281</v>
      </c>
      <c r="AD9" s="86"/>
      <c r="AE9" s="86" t="b">
        <v>0</v>
      </c>
      <c r="AF9" s="86">
        <v>0</v>
      </c>
      <c r="AG9" s="94" t="s">
        <v>292</v>
      </c>
      <c r="AH9" s="86" t="b">
        <v>0</v>
      </c>
      <c r="AI9" s="86" t="s">
        <v>293</v>
      </c>
      <c r="AJ9" s="86"/>
      <c r="AK9" s="94" t="s">
        <v>292</v>
      </c>
      <c r="AL9" s="86" t="b">
        <v>0</v>
      </c>
      <c r="AM9" s="86">
        <v>10</v>
      </c>
      <c r="AN9" s="94" t="s">
        <v>288</v>
      </c>
      <c r="AO9" s="86" t="s">
        <v>294</v>
      </c>
      <c r="AP9" s="86" t="b">
        <v>0</v>
      </c>
      <c r="AQ9" s="94" t="s">
        <v>288</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217</v>
      </c>
      <c r="B10" s="84" t="s">
        <v>225</v>
      </c>
      <c r="C10" s="53" t="s">
        <v>624</v>
      </c>
      <c r="D10" s="54">
        <v>3</v>
      </c>
      <c r="E10" s="65" t="s">
        <v>132</v>
      </c>
      <c r="F10" s="55">
        <v>32</v>
      </c>
      <c r="G10" s="53"/>
      <c r="H10" s="57"/>
      <c r="I10" s="56"/>
      <c r="J10" s="56"/>
      <c r="K10" s="36" t="s">
        <v>65</v>
      </c>
      <c r="L10" s="83">
        <v>10</v>
      </c>
      <c r="M10" s="83"/>
      <c r="N10" s="63"/>
      <c r="O10" s="86" t="s">
        <v>229</v>
      </c>
      <c r="P10" s="88">
        <v>43700.974270833336</v>
      </c>
      <c r="Q10" s="86" t="s">
        <v>232</v>
      </c>
      <c r="R10" s="86"/>
      <c r="S10" s="86"/>
      <c r="T10" s="86"/>
      <c r="U10" s="86"/>
      <c r="V10" s="90" t="s">
        <v>239</v>
      </c>
      <c r="W10" s="88">
        <v>43700.974270833336</v>
      </c>
      <c r="X10" s="92">
        <v>43700</v>
      </c>
      <c r="Y10" s="94" t="s">
        <v>253</v>
      </c>
      <c r="Z10" s="90" t="s">
        <v>267</v>
      </c>
      <c r="AA10" s="86"/>
      <c r="AB10" s="86"/>
      <c r="AC10" s="94" t="s">
        <v>281</v>
      </c>
      <c r="AD10" s="86"/>
      <c r="AE10" s="86" t="b">
        <v>0</v>
      </c>
      <c r="AF10" s="86">
        <v>0</v>
      </c>
      <c r="AG10" s="94" t="s">
        <v>292</v>
      </c>
      <c r="AH10" s="86" t="b">
        <v>0</v>
      </c>
      <c r="AI10" s="86" t="s">
        <v>293</v>
      </c>
      <c r="AJ10" s="86"/>
      <c r="AK10" s="94" t="s">
        <v>292</v>
      </c>
      <c r="AL10" s="86" t="b">
        <v>0</v>
      </c>
      <c r="AM10" s="86">
        <v>10</v>
      </c>
      <c r="AN10" s="94" t="s">
        <v>288</v>
      </c>
      <c r="AO10" s="86" t="s">
        <v>294</v>
      </c>
      <c r="AP10" s="86" t="b">
        <v>0</v>
      </c>
      <c r="AQ10" s="94" t="s">
        <v>288</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217</v>
      </c>
      <c r="B11" s="84" t="s">
        <v>228</v>
      </c>
      <c r="C11" s="53" t="s">
        <v>624</v>
      </c>
      <c r="D11" s="54">
        <v>3</v>
      </c>
      <c r="E11" s="65" t="s">
        <v>132</v>
      </c>
      <c r="F11" s="55">
        <v>32</v>
      </c>
      <c r="G11" s="53"/>
      <c r="H11" s="57"/>
      <c r="I11" s="56"/>
      <c r="J11" s="56"/>
      <c r="K11" s="36" t="s">
        <v>65</v>
      </c>
      <c r="L11" s="83">
        <v>11</v>
      </c>
      <c r="M11" s="83"/>
      <c r="N11" s="63"/>
      <c r="O11" s="86" t="s">
        <v>229</v>
      </c>
      <c r="P11" s="88">
        <v>43700.974270833336</v>
      </c>
      <c r="Q11" s="86" t="s">
        <v>232</v>
      </c>
      <c r="R11" s="86"/>
      <c r="S11" s="86"/>
      <c r="T11" s="86"/>
      <c r="U11" s="86"/>
      <c r="V11" s="90" t="s">
        <v>239</v>
      </c>
      <c r="W11" s="88">
        <v>43700.974270833336</v>
      </c>
      <c r="X11" s="92">
        <v>43700</v>
      </c>
      <c r="Y11" s="94" t="s">
        <v>253</v>
      </c>
      <c r="Z11" s="90" t="s">
        <v>267</v>
      </c>
      <c r="AA11" s="86"/>
      <c r="AB11" s="86"/>
      <c r="AC11" s="94" t="s">
        <v>281</v>
      </c>
      <c r="AD11" s="86"/>
      <c r="AE11" s="86" t="b">
        <v>0</v>
      </c>
      <c r="AF11" s="86">
        <v>0</v>
      </c>
      <c r="AG11" s="94" t="s">
        <v>292</v>
      </c>
      <c r="AH11" s="86" t="b">
        <v>0</v>
      </c>
      <c r="AI11" s="86" t="s">
        <v>293</v>
      </c>
      <c r="AJ11" s="86"/>
      <c r="AK11" s="94" t="s">
        <v>292</v>
      </c>
      <c r="AL11" s="86" t="b">
        <v>0</v>
      </c>
      <c r="AM11" s="86">
        <v>10</v>
      </c>
      <c r="AN11" s="94" t="s">
        <v>288</v>
      </c>
      <c r="AO11" s="86" t="s">
        <v>294</v>
      </c>
      <c r="AP11" s="86" t="b">
        <v>0</v>
      </c>
      <c r="AQ11" s="94" t="s">
        <v>288</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217</v>
      </c>
      <c r="B12" s="84" t="s">
        <v>226</v>
      </c>
      <c r="C12" s="53" t="s">
        <v>624</v>
      </c>
      <c r="D12" s="54">
        <v>3</v>
      </c>
      <c r="E12" s="65" t="s">
        <v>132</v>
      </c>
      <c r="F12" s="55">
        <v>32</v>
      </c>
      <c r="G12" s="53"/>
      <c r="H12" s="57"/>
      <c r="I12" s="56"/>
      <c r="J12" s="56"/>
      <c r="K12" s="36" t="s">
        <v>65</v>
      </c>
      <c r="L12" s="83">
        <v>12</v>
      </c>
      <c r="M12" s="83"/>
      <c r="N12" s="63"/>
      <c r="O12" s="86" t="s">
        <v>229</v>
      </c>
      <c r="P12" s="88">
        <v>43700.974270833336</v>
      </c>
      <c r="Q12" s="86" t="s">
        <v>232</v>
      </c>
      <c r="R12" s="86"/>
      <c r="S12" s="86"/>
      <c r="T12" s="86"/>
      <c r="U12" s="86"/>
      <c r="V12" s="90" t="s">
        <v>239</v>
      </c>
      <c r="W12" s="88">
        <v>43700.974270833336</v>
      </c>
      <c r="X12" s="92">
        <v>43700</v>
      </c>
      <c r="Y12" s="94" t="s">
        <v>253</v>
      </c>
      <c r="Z12" s="90" t="s">
        <v>267</v>
      </c>
      <c r="AA12" s="86"/>
      <c r="AB12" s="86"/>
      <c r="AC12" s="94" t="s">
        <v>281</v>
      </c>
      <c r="AD12" s="86"/>
      <c r="AE12" s="86" t="b">
        <v>0</v>
      </c>
      <c r="AF12" s="86">
        <v>0</v>
      </c>
      <c r="AG12" s="94" t="s">
        <v>292</v>
      </c>
      <c r="AH12" s="86" t="b">
        <v>0</v>
      </c>
      <c r="AI12" s="86" t="s">
        <v>293</v>
      </c>
      <c r="AJ12" s="86"/>
      <c r="AK12" s="94" t="s">
        <v>292</v>
      </c>
      <c r="AL12" s="86" t="b">
        <v>0</v>
      </c>
      <c r="AM12" s="86">
        <v>10</v>
      </c>
      <c r="AN12" s="94" t="s">
        <v>288</v>
      </c>
      <c r="AO12" s="86" t="s">
        <v>294</v>
      </c>
      <c r="AP12" s="86" t="b">
        <v>0</v>
      </c>
      <c r="AQ12" s="94" t="s">
        <v>288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1</v>
      </c>
      <c r="BG12" s="52">
        <v>2.4390243902439024</v>
      </c>
      <c r="BH12" s="51">
        <v>0</v>
      </c>
      <c r="BI12" s="52">
        <v>0</v>
      </c>
      <c r="BJ12" s="51">
        <v>0</v>
      </c>
      <c r="BK12" s="52">
        <v>0</v>
      </c>
      <c r="BL12" s="51">
        <v>40</v>
      </c>
      <c r="BM12" s="52">
        <v>97.5609756097561</v>
      </c>
      <c r="BN12" s="51">
        <v>41</v>
      </c>
    </row>
    <row r="13" spans="1:66" ht="15">
      <c r="A13" s="84" t="s">
        <v>218</v>
      </c>
      <c r="B13" s="84" t="s">
        <v>224</v>
      </c>
      <c r="C13" s="53" t="s">
        <v>624</v>
      </c>
      <c r="D13" s="54">
        <v>3</v>
      </c>
      <c r="E13" s="65" t="s">
        <v>132</v>
      </c>
      <c r="F13" s="55">
        <v>32</v>
      </c>
      <c r="G13" s="53"/>
      <c r="H13" s="57"/>
      <c r="I13" s="56"/>
      <c r="J13" s="56"/>
      <c r="K13" s="36" t="s">
        <v>65</v>
      </c>
      <c r="L13" s="83">
        <v>13</v>
      </c>
      <c r="M13" s="83"/>
      <c r="N13" s="63"/>
      <c r="O13" s="86" t="s">
        <v>230</v>
      </c>
      <c r="P13" s="88">
        <v>43700.9859375</v>
      </c>
      <c r="Q13" s="86" t="s">
        <v>232</v>
      </c>
      <c r="R13" s="86"/>
      <c r="S13" s="86"/>
      <c r="T13" s="86"/>
      <c r="U13" s="86"/>
      <c r="V13" s="90" t="s">
        <v>240</v>
      </c>
      <c r="W13" s="88">
        <v>43700.9859375</v>
      </c>
      <c r="X13" s="92">
        <v>43700</v>
      </c>
      <c r="Y13" s="94" t="s">
        <v>254</v>
      </c>
      <c r="Z13" s="90" t="s">
        <v>268</v>
      </c>
      <c r="AA13" s="86"/>
      <c r="AB13" s="86"/>
      <c r="AC13" s="94" t="s">
        <v>282</v>
      </c>
      <c r="AD13" s="86"/>
      <c r="AE13" s="86" t="b">
        <v>0</v>
      </c>
      <c r="AF13" s="86">
        <v>0</v>
      </c>
      <c r="AG13" s="94" t="s">
        <v>292</v>
      </c>
      <c r="AH13" s="86" t="b">
        <v>0</v>
      </c>
      <c r="AI13" s="86" t="s">
        <v>293</v>
      </c>
      <c r="AJ13" s="86"/>
      <c r="AK13" s="94" t="s">
        <v>292</v>
      </c>
      <c r="AL13" s="86" t="b">
        <v>0</v>
      </c>
      <c r="AM13" s="86">
        <v>10</v>
      </c>
      <c r="AN13" s="94" t="s">
        <v>288</v>
      </c>
      <c r="AO13" s="86" t="s">
        <v>295</v>
      </c>
      <c r="AP13" s="86" t="b">
        <v>0</v>
      </c>
      <c r="AQ13" s="94" t="s">
        <v>288</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218</v>
      </c>
      <c r="B14" s="84" t="s">
        <v>225</v>
      </c>
      <c r="C14" s="53" t="s">
        <v>624</v>
      </c>
      <c r="D14" s="54">
        <v>3</v>
      </c>
      <c r="E14" s="65" t="s">
        <v>132</v>
      </c>
      <c r="F14" s="55">
        <v>32</v>
      </c>
      <c r="G14" s="53"/>
      <c r="H14" s="57"/>
      <c r="I14" s="56"/>
      <c r="J14" s="56"/>
      <c r="K14" s="36" t="s">
        <v>65</v>
      </c>
      <c r="L14" s="83">
        <v>14</v>
      </c>
      <c r="M14" s="83"/>
      <c r="N14" s="63"/>
      <c r="O14" s="86" t="s">
        <v>229</v>
      </c>
      <c r="P14" s="88">
        <v>43700.9859375</v>
      </c>
      <c r="Q14" s="86" t="s">
        <v>232</v>
      </c>
      <c r="R14" s="86"/>
      <c r="S14" s="86"/>
      <c r="T14" s="86"/>
      <c r="U14" s="86"/>
      <c r="V14" s="90" t="s">
        <v>240</v>
      </c>
      <c r="W14" s="88">
        <v>43700.9859375</v>
      </c>
      <c r="X14" s="92">
        <v>43700</v>
      </c>
      <c r="Y14" s="94" t="s">
        <v>254</v>
      </c>
      <c r="Z14" s="90" t="s">
        <v>268</v>
      </c>
      <c r="AA14" s="86"/>
      <c r="AB14" s="86"/>
      <c r="AC14" s="94" t="s">
        <v>282</v>
      </c>
      <c r="AD14" s="86"/>
      <c r="AE14" s="86" t="b">
        <v>0</v>
      </c>
      <c r="AF14" s="86">
        <v>0</v>
      </c>
      <c r="AG14" s="94" t="s">
        <v>292</v>
      </c>
      <c r="AH14" s="86" t="b">
        <v>0</v>
      </c>
      <c r="AI14" s="86" t="s">
        <v>293</v>
      </c>
      <c r="AJ14" s="86"/>
      <c r="AK14" s="94" t="s">
        <v>292</v>
      </c>
      <c r="AL14" s="86" t="b">
        <v>0</v>
      </c>
      <c r="AM14" s="86">
        <v>10</v>
      </c>
      <c r="AN14" s="94" t="s">
        <v>288</v>
      </c>
      <c r="AO14" s="86" t="s">
        <v>295</v>
      </c>
      <c r="AP14" s="86" t="b">
        <v>0</v>
      </c>
      <c r="AQ14" s="94" t="s">
        <v>288</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15">
      <c r="A15" s="84" t="s">
        <v>218</v>
      </c>
      <c r="B15" s="84" t="s">
        <v>228</v>
      </c>
      <c r="C15" s="53" t="s">
        <v>624</v>
      </c>
      <c r="D15" s="54">
        <v>3</v>
      </c>
      <c r="E15" s="65" t="s">
        <v>132</v>
      </c>
      <c r="F15" s="55">
        <v>32</v>
      </c>
      <c r="G15" s="53"/>
      <c r="H15" s="57"/>
      <c r="I15" s="56"/>
      <c r="J15" s="56"/>
      <c r="K15" s="36" t="s">
        <v>65</v>
      </c>
      <c r="L15" s="83">
        <v>15</v>
      </c>
      <c r="M15" s="83"/>
      <c r="N15" s="63"/>
      <c r="O15" s="86" t="s">
        <v>229</v>
      </c>
      <c r="P15" s="88">
        <v>43700.9859375</v>
      </c>
      <c r="Q15" s="86" t="s">
        <v>232</v>
      </c>
      <c r="R15" s="86"/>
      <c r="S15" s="86"/>
      <c r="T15" s="86"/>
      <c r="U15" s="86"/>
      <c r="V15" s="90" t="s">
        <v>240</v>
      </c>
      <c r="W15" s="88">
        <v>43700.9859375</v>
      </c>
      <c r="X15" s="92">
        <v>43700</v>
      </c>
      <c r="Y15" s="94" t="s">
        <v>254</v>
      </c>
      <c r="Z15" s="90" t="s">
        <v>268</v>
      </c>
      <c r="AA15" s="86"/>
      <c r="AB15" s="86"/>
      <c r="AC15" s="94" t="s">
        <v>282</v>
      </c>
      <c r="AD15" s="86"/>
      <c r="AE15" s="86" t="b">
        <v>0</v>
      </c>
      <c r="AF15" s="86">
        <v>0</v>
      </c>
      <c r="AG15" s="94" t="s">
        <v>292</v>
      </c>
      <c r="AH15" s="86" t="b">
        <v>0</v>
      </c>
      <c r="AI15" s="86" t="s">
        <v>293</v>
      </c>
      <c r="AJ15" s="86"/>
      <c r="AK15" s="94" t="s">
        <v>292</v>
      </c>
      <c r="AL15" s="86" t="b">
        <v>0</v>
      </c>
      <c r="AM15" s="86">
        <v>10</v>
      </c>
      <c r="AN15" s="94" t="s">
        <v>288</v>
      </c>
      <c r="AO15" s="86" t="s">
        <v>295</v>
      </c>
      <c r="AP15" s="86" t="b">
        <v>0</v>
      </c>
      <c r="AQ15" s="94" t="s">
        <v>288</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15">
      <c r="A16" s="84" t="s">
        <v>218</v>
      </c>
      <c r="B16" s="84" t="s">
        <v>226</v>
      </c>
      <c r="C16" s="53" t="s">
        <v>624</v>
      </c>
      <c r="D16" s="54">
        <v>3</v>
      </c>
      <c r="E16" s="65" t="s">
        <v>132</v>
      </c>
      <c r="F16" s="55">
        <v>32</v>
      </c>
      <c r="G16" s="53"/>
      <c r="H16" s="57"/>
      <c r="I16" s="56"/>
      <c r="J16" s="56"/>
      <c r="K16" s="36" t="s">
        <v>65</v>
      </c>
      <c r="L16" s="83">
        <v>16</v>
      </c>
      <c r="M16" s="83"/>
      <c r="N16" s="63"/>
      <c r="O16" s="86" t="s">
        <v>229</v>
      </c>
      <c r="P16" s="88">
        <v>43700.9859375</v>
      </c>
      <c r="Q16" s="86" t="s">
        <v>232</v>
      </c>
      <c r="R16" s="86"/>
      <c r="S16" s="86"/>
      <c r="T16" s="86"/>
      <c r="U16" s="86"/>
      <c r="V16" s="90" t="s">
        <v>240</v>
      </c>
      <c r="W16" s="88">
        <v>43700.9859375</v>
      </c>
      <c r="X16" s="92">
        <v>43700</v>
      </c>
      <c r="Y16" s="94" t="s">
        <v>254</v>
      </c>
      <c r="Z16" s="90" t="s">
        <v>268</v>
      </c>
      <c r="AA16" s="86"/>
      <c r="AB16" s="86"/>
      <c r="AC16" s="94" t="s">
        <v>282</v>
      </c>
      <c r="AD16" s="86"/>
      <c r="AE16" s="86" t="b">
        <v>0</v>
      </c>
      <c r="AF16" s="86">
        <v>0</v>
      </c>
      <c r="AG16" s="94" t="s">
        <v>292</v>
      </c>
      <c r="AH16" s="86" t="b">
        <v>0</v>
      </c>
      <c r="AI16" s="86" t="s">
        <v>293</v>
      </c>
      <c r="AJ16" s="86"/>
      <c r="AK16" s="94" t="s">
        <v>292</v>
      </c>
      <c r="AL16" s="86" t="b">
        <v>0</v>
      </c>
      <c r="AM16" s="86">
        <v>10</v>
      </c>
      <c r="AN16" s="94" t="s">
        <v>288</v>
      </c>
      <c r="AO16" s="86" t="s">
        <v>295</v>
      </c>
      <c r="AP16" s="86" t="b">
        <v>0</v>
      </c>
      <c r="AQ16" s="94" t="s">
        <v>288</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1</v>
      </c>
      <c r="BG16" s="52">
        <v>2.4390243902439024</v>
      </c>
      <c r="BH16" s="51">
        <v>0</v>
      </c>
      <c r="BI16" s="52">
        <v>0</v>
      </c>
      <c r="BJ16" s="51">
        <v>0</v>
      </c>
      <c r="BK16" s="52">
        <v>0</v>
      </c>
      <c r="BL16" s="51">
        <v>40</v>
      </c>
      <c r="BM16" s="52">
        <v>97.5609756097561</v>
      </c>
      <c r="BN16" s="51">
        <v>41</v>
      </c>
    </row>
    <row r="17" spans="1:66" ht="15">
      <c r="A17" s="84" t="s">
        <v>219</v>
      </c>
      <c r="B17" s="84" t="s">
        <v>224</v>
      </c>
      <c r="C17" s="53" t="s">
        <v>624</v>
      </c>
      <c r="D17" s="54">
        <v>3</v>
      </c>
      <c r="E17" s="65" t="s">
        <v>132</v>
      </c>
      <c r="F17" s="55">
        <v>32</v>
      </c>
      <c r="G17" s="53"/>
      <c r="H17" s="57"/>
      <c r="I17" s="56"/>
      <c r="J17" s="56"/>
      <c r="K17" s="36" t="s">
        <v>65</v>
      </c>
      <c r="L17" s="83">
        <v>17</v>
      </c>
      <c r="M17" s="83"/>
      <c r="N17" s="63"/>
      <c r="O17" s="86" t="s">
        <v>230</v>
      </c>
      <c r="P17" s="88">
        <v>43700.98678240741</v>
      </c>
      <c r="Q17" s="86" t="s">
        <v>232</v>
      </c>
      <c r="R17" s="86"/>
      <c r="S17" s="86"/>
      <c r="T17" s="86"/>
      <c r="U17" s="86"/>
      <c r="V17" s="90" t="s">
        <v>241</v>
      </c>
      <c r="W17" s="88">
        <v>43700.98678240741</v>
      </c>
      <c r="X17" s="92">
        <v>43700</v>
      </c>
      <c r="Y17" s="94" t="s">
        <v>255</v>
      </c>
      <c r="Z17" s="90" t="s">
        <v>269</v>
      </c>
      <c r="AA17" s="86"/>
      <c r="AB17" s="86"/>
      <c r="AC17" s="94" t="s">
        <v>283</v>
      </c>
      <c r="AD17" s="86"/>
      <c r="AE17" s="86" t="b">
        <v>0</v>
      </c>
      <c r="AF17" s="86">
        <v>0</v>
      </c>
      <c r="AG17" s="94" t="s">
        <v>292</v>
      </c>
      <c r="AH17" s="86" t="b">
        <v>0</v>
      </c>
      <c r="AI17" s="86" t="s">
        <v>293</v>
      </c>
      <c r="AJ17" s="86"/>
      <c r="AK17" s="94" t="s">
        <v>292</v>
      </c>
      <c r="AL17" s="86" t="b">
        <v>0</v>
      </c>
      <c r="AM17" s="86">
        <v>10</v>
      </c>
      <c r="AN17" s="94" t="s">
        <v>288</v>
      </c>
      <c r="AO17" s="86" t="s">
        <v>295</v>
      </c>
      <c r="AP17" s="86" t="b">
        <v>0</v>
      </c>
      <c r="AQ17" s="94" t="s">
        <v>288</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219</v>
      </c>
      <c r="B18" s="84" t="s">
        <v>225</v>
      </c>
      <c r="C18" s="53" t="s">
        <v>624</v>
      </c>
      <c r="D18" s="54">
        <v>3</v>
      </c>
      <c r="E18" s="65" t="s">
        <v>132</v>
      </c>
      <c r="F18" s="55">
        <v>32</v>
      </c>
      <c r="G18" s="53"/>
      <c r="H18" s="57"/>
      <c r="I18" s="56"/>
      <c r="J18" s="56"/>
      <c r="K18" s="36" t="s">
        <v>65</v>
      </c>
      <c r="L18" s="83">
        <v>18</v>
      </c>
      <c r="M18" s="83"/>
      <c r="N18" s="63"/>
      <c r="O18" s="86" t="s">
        <v>229</v>
      </c>
      <c r="P18" s="88">
        <v>43700.98678240741</v>
      </c>
      <c r="Q18" s="86" t="s">
        <v>232</v>
      </c>
      <c r="R18" s="86"/>
      <c r="S18" s="86"/>
      <c r="T18" s="86"/>
      <c r="U18" s="86"/>
      <c r="V18" s="90" t="s">
        <v>241</v>
      </c>
      <c r="W18" s="88">
        <v>43700.98678240741</v>
      </c>
      <c r="X18" s="92">
        <v>43700</v>
      </c>
      <c r="Y18" s="94" t="s">
        <v>255</v>
      </c>
      <c r="Z18" s="90" t="s">
        <v>269</v>
      </c>
      <c r="AA18" s="86"/>
      <c r="AB18" s="86"/>
      <c r="AC18" s="94" t="s">
        <v>283</v>
      </c>
      <c r="AD18" s="86"/>
      <c r="AE18" s="86" t="b">
        <v>0</v>
      </c>
      <c r="AF18" s="86">
        <v>0</v>
      </c>
      <c r="AG18" s="94" t="s">
        <v>292</v>
      </c>
      <c r="AH18" s="86" t="b">
        <v>0</v>
      </c>
      <c r="AI18" s="86" t="s">
        <v>293</v>
      </c>
      <c r="AJ18" s="86"/>
      <c r="AK18" s="94" t="s">
        <v>292</v>
      </c>
      <c r="AL18" s="86" t="b">
        <v>0</v>
      </c>
      <c r="AM18" s="86">
        <v>10</v>
      </c>
      <c r="AN18" s="94" t="s">
        <v>288</v>
      </c>
      <c r="AO18" s="86" t="s">
        <v>295</v>
      </c>
      <c r="AP18" s="86" t="b">
        <v>0</v>
      </c>
      <c r="AQ18" s="94" t="s">
        <v>288</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15">
      <c r="A19" s="84" t="s">
        <v>219</v>
      </c>
      <c r="B19" s="84" t="s">
        <v>228</v>
      </c>
      <c r="C19" s="53" t="s">
        <v>624</v>
      </c>
      <c r="D19" s="54">
        <v>3</v>
      </c>
      <c r="E19" s="65" t="s">
        <v>132</v>
      </c>
      <c r="F19" s="55">
        <v>32</v>
      </c>
      <c r="G19" s="53"/>
      <c r="H19" s="57"/>
      <c r="I19" s="56"/>
      <c r="J19" s="56"/>
      <c r="K19" s="36" t="s">
        <v>65</v>
      </c>
      <c r="L19" s="83">
        <v>19</v>
      </c>
      <c r="M19" s="83"/>
      <c r="N19" s="63"/>
      <c r="O19" s="86" t="s">
        <v>229</v>
      </c>
      <c r="P19" s="88">
        <v>43700.98678240741</v>
      </c>
      <c r="Q19" s="86" t="s">
        <v>232</v>
      </c>
      <c r="R19" s="86"/>
      <c r="S19" s="86"/>
      <c r="T19" s="86"/>
      <c r="U19" s="86"/>
      <c r="V19" s="90" t="s">
        <v>241</v>
      </c>
      <c r="W19" s="88">
        <v>43700.98678240741</v>
      </c>
      <c r="X19" s="92">
        <v>43700</v>
      </c>
      <c r="Y19" s="94" t="s">
        <v>255</v>
      </c>
      <c r="Z19" s="90" t="s">
        <v>269</v>
      </c>
      <c r="AA19" s="86"/>
      <c r="AB19" s="86"/>
      <c r="AC19" s="94" t="s">
        <v>283</v>
      </c>
      <c r="AD19" s="86"/>
      <c r="AE19" s="86" t="b">
        <v>0</v>
      </c>
      <c r="AF19" s="86">
        <v>0</v>
      </c>
      <c r="AG19" s="94" t="s">
        <v>292</v>
      </c>
      <c r="AH19" s="86" t="b">
        <v>0</v>
      </c>
      <c r="AI19" s="86" t="s">
        <v>293</v>
      </c>
      <c r="AJ19" s="86"/>
      <c r="AK19" s="94" t="s">
        <v>292</v>
      </c>
      <c r="AL19" s="86" t="b">
        <v>0</v>
      </c>
      <c r="AM19" s="86">
        <v>10</v>
      </c>
      <c r="AN19" s="94" t="s">
        <v>288</v>
      </c>
      <c r="AO19" s="86" t="s">
        <v>295</v>
      </c>
      <c r="AP19" s="86" t="b">
        <v>0</v>
      </c>
      <c r="AQ19" s="94" t="s">
        <v>288</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15">
      <c r="A20" s="84" t="s">
        <v>219</v>
      </c>
      <c r="B20" s="84" t="s">
        <v>226</v>
      </c>
      <c r="C20" s="53" t="s">
        <v>624</v>
      </c>
      <c r="D20" s="54">
        <v>3</v>
      </c>
      <c r="E20" s="65" t="s">
        <v>132</v>
      </c>
      <c r="F20" s="55">
        <v>32</v>
      </c>
      <c r="G20" s="53"/>
      <c r="H20" s="57"/>
      <c r="I20" s="56"/>
      <c r="J20" s="56"/>
      <c r="K20" s="36" t="s">
        <v>65</v>
      </c>
      <c r="L20" s="83">
        <v>20</v>
      </c>
      <c r="M20" s="83"/>
      <c r="N20" s="63"/>
      <c r="O20" s="86" t="s">
        <v>229</v>
      </c>
      <c r="P20" s="88">
        <v>43700.98678240741</v>
      </c>
      <c r="Q20" s="86" t="s">
        <v>232</v>
      </c>
      <c r="R20" s="86"/>
      <c r="S20" s="86"/>
      <c r="T20" s="86"/>
      <c r="U20" s="86"/>
      <c r="V20" s="90" t="s">
        <v>241</v>
      </c>
      <c r="W20" s="88">
        <v>43700.98678240741</v>
      </c>
      <c r="X20" s="92">
        <v>43700</v>
      </c>
      <c r="Y20" s="94" t="s">
        <v>255</v>
      </c>
      <c r="Z20" s="90" t="s">
        <v>269</v>
      </c>
      <c r="AA20" s="86"/>
      <c r="AB20" s="86"/>
      <c r="AC20" s="94" t="s">
        <v>283</v>
      </c>
      <c r="AD20" s="86"/>
      <c r="AE20" s="86" t="b">
        <v>0</v>
      </c>
      <c r="AF20" s="86">
        <v>0</v>
      </c>
      <c r="AG20" s="94" t="s">
        <v>292</v>
      </c>
      <c r="AH20" s="86" t="b">
        <v>0</v>
      </c>
      <c r="AI20" s="86" t="s">
        <v>293</v>
      </c>
      <c r="AJ20" s="86"/>
      <c r="AK20" s="94" t="s">
        <v>292</v>
      </c>
      <c r="AL20" s="86" t="b">
        <v>0</v>
      </c>
      <c r="AM20" s="86">
        <v>10</v>
      </c>
      <c r="AN20" s="94" t="s">
        <v>288</v>
      </c>
      <c r="AO20" s="86" t="s">
        <v>295</v>
      </c>
      <c r="AP20" s="86" t="b">
        <v>0</v>
      </c>
      <c r="AQ20" s="94" t="s">
        <v>288</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2.4390243902439024</v>
      </c>
      <c r="BH20" s="51">
        <v>0</v>
      </c>
      <c r="BI20" s="52">
        <v>0</v>
      </c>
      <c r="BJ20" s="51">
        <v>0</v>
      </c>
      <c r="BK20" s="52">
        <v>0</v>
      </c>
      <c r="BL20" s="51">
        <v>40</v>
      </c>
      <c r="BM20" s="52">
        <v>97.5609756097561</v>
      </c>
      <c r="BN20" s="51">
        <v>41</v>
      </c>
    </row>
    <row r="21" spans="1:66" ht="15">
      <c r="A21" s="84" t="s">
        <v>220</v>
      </c>
      <c r="B21" s="84" t="s">
        <v>224</v>
      </c>
      <c r="C21" s="53" t="s">
        <v>624</v>
      </c>
      <c r="D21" s="54">
        <v>3</v>
      </c>
      <c r="E21" s="65" t="s">
        <v>132</v>
      </c>
      <c r="F21" s="55">
        <v>32</v>
      </c>
      <c r="G21" s="53"/>
      <c r="H21" s="57"/>
      <c r="I21" s="56"/>
      <c r="J21" s="56"/>
      <c r="K21" s="36" t="s">
        <v>65</v>
      </c>
      <c r="L21" s="83">
        <v>21</v>
      </c>
      <c r="M21" s="83"/>
      <c r="N21" s="63"/>
      <c r="O21" s="86" t="s">
        <v>230</v>
      </c>
      <c r="P21" s="88">
        <v>43700.987025462964</v>
      </c>
      <c r="Q21" s="86" t="s">
        <v>232</v>
      </c>
      <c r="R21" s="86"/>
      <c r="S21" s="86"/>
      <c r="T21" s="86"/>
      <c r="U21" s="86"/>
      <c r="V21" s="90" t="s">
        <v>242</v>
      </c>
      <c r="W21" s="88">
        <v>43700.987025462964</v>
      </c>
      <c r="X21" s="92">
        <v>43700</v>
      </c>
      <c r="Y21" s="94" t="s">
        <v>256</v>
      </c>
      <c r="Z21" s="90" t="s">
        <v>270</v>
      </c>
      <c r="AA21" s="86"/>
      <c r="AB21" s="86"/>
      <c r="AC21" s="94" t="s">
        <v>284</v>
      </c>
      <c r="AD21" s="86"/>
      <c r="AE21" s="86" t="b">
        <v>0</v>
      </c>
      <c r="AF21" s="86">
        <v>0</v>
      </c>
      <c r="AG21" s="94" t="s">
        <v>292</v>
      </c>
      <c r="AH21" s="86" t="b">
        <v>0</v>
      </c>
      <c r="AI21" s="86" t="s">
        <v>293</v>
      </c>
      <c r="AJ21" s="86"/>
      <c r="AK21" s="94" t="s">
        <v>292</v>
      </c>
      <c r="AL21" s="86" t="b">
        <v>0</v>
      </c>
      <c r="AM21" s="86">
        <v>10</v>
      </c>
      <c r="AN21" s="94" t="s">
        <v>288</v>
      </c>
      <c r="AO21" s="86" t="s">
        <v>295</v>
      </c>
      <c r="AP21" s="86" t="b">
        <v>0</v>
      </c>
      <c r="AQ21" s="94" t="s">
        <v>288</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220</v>
      </c>
      <c r="B22" s="84" t="s">
        <v>225</v>
      </c>
      <c r="C22" s="53" t="s">
        <v>624</v>
      </c>
      <c r="D22" s="54">
        <v>3</v>
      </c>
      <c r="E22" s="65" t="s">
        <v>132</v>
      </c>
      <c r="F22" s="55">
        <v>32</v>
      </c>
      <c r="G22" s="53"/>
      <c r="H22" s="57"/>
      <c r="I22" s="56"/>
      <c r="J22" s="56"/>
      <c r="K22" s="36" t="s">
        <v>65</v>
      </c>
      <c r="L22" s="83">
        <v>22</v>
      </c>
      <c r="M22" s="83"/>
      <c r="N22" s="63"/>
      <c r="O22" s="86" t="s">
        <v>229</v>
      </c>
      <c r="P22" s="88">
        <v>43700.987025462964</v>
      </c>
      <c r="Q22" s="86" t="s">
        <v>232</v>
      </c>
      <c r="R22" s="86"/>
      <c r="S22" s="86"/>
      <c r="T22" s="86"/>
      <c r="U22" s="86"/>
      <c r="V22" s="90" t="s">
        <v>242</v>
      </c>
      <c r="W22" s="88">
        <v>43700.987025462964</v>
      </c>
      <c r="X22" s="92">
        <v>43700</v>
      </c>
      <c r="Y22" s="94" t="s">
        <v>256</v>
      </c>
      <c r="Z22" s="90" t="s">
        <v>270</v>
      </c>
      <c r="AA22" s="86"/>
      <c r="AB22" s="86"/>
      <c r="AC22" s="94" t="s">
        <v>284</v>
      </c>
      <c r="AD22" s="86"/>
      <c r="AE22" s="86" t="b">
        <v>0</v>
      </c>
      <c r="AF22" s="86">
        <v>0</v>
      </c>
      <c r="AG22" s="94" t="s">
        <v>292</v>
      </c>
      <c r="AH22" s="86" t="b">
        <v>0</v>
      </c>
      <c r="AI22" s="86" t="s">
        <v>293</v>
      </c>
      <c r="AJ22" s="86"/>
      <c r="AK22" s="94" t="s">
        <v>292</v>
      </c>
      <c r="AL22" s="86" t="b">
        <v>0</v>
      </c>
      <c r="AM22" s="86">
        <v>10</v>
      </c>
      <c r="AN22" s="94" t="s">
        <v>288</v>
      </c>
      <c r="AO22" s="86" t="s">
        <v>295</v>
      </c>
      <c r="AP22" s="86" t="b">
        <v>0</v>
      </c>
      <c r="AQ22" s="94" t="s">
        <v>288</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220</v>
      </c>
      <c r="B23" s="84" t="s">
        <v>228</v>
      </c>
      <c r="C23" s="53" t="s">
        <v>624</v>
      </c>
      <c r="D23" s="54">
        <v>3</v>
      </c>
      <c r="E23" s="65" t="s">
        <v>132</v>
      </c>
      <c r="F23" s="55">
        <v>32</v>
      </c>
      <c r="G23" s="53"/>
      <c r="H23" s="57"/>
      <c r="I23" s="56"/>
      <c r="J23" s="56"/>
      <c r="K23" s="36" t="s">
        <v>65</v>
      </c>
      <c r="L23" s="83">
        <v>23</v>
      </c>
      <c r="M23" s="83"/>
      <c r="N23" s="63"/>
      <c r="O23" s="86" t="s">
        <v>229</v>
      </c>
      <c r="P23" s="88">
        <v>43700.987025462964</v>
      </c>
      <c r="Q23" s="86" t="s">
        <v>232</v>
      </c>
      <c r="R23" s="86"/>
      <c r="S23" s="86"/>
      <c r="T23" s="86"/>
      <c r="U23" s="86"/>
      <c r="V23" s="90" t="s">
        <v>242</v>
      </c>
      <c r="W23" s="88">
        <v>43700.987025462964</v>
      </c>
      <c r="X23" s="92">
        <v>43700</v>
      </c>
      <c r="Y23" s="94" t="s">
        <v>256</v>
      </c>
      <c r="Z23" s="90" t="s">
        <v>270</v>
      </c>
      <c r="AA23" s="86"/>
      <c r="AB23" s="86"/>
      <c r="AC23" s="94" t="s">
        <v>284</v>
      </c>
      <c r="AD23" s="86"/>
      <c r="AE23" s="86" t="b">
        <v>0</v>
      </c>
      <c r="AF23" s="86">
        <v>0</v>
      </c>
      <c r="AG23" s="94" t="s">
        <v>292</v>
      </c>
      <c r="AH23" s="86" t="b">
        <v>0</v>
      </c>
      <c r="AI23" s="86" t="s">
        <v>293</v>
      </c>
      <c r="AJ23" s="86"/>
      <c r="AK23" s="94" t="s">
        <v>292</v>
      </c>
      <c r="AL23" s="86" t="b">
        <v>0</v>
      </c>
      <c r="AM23" s="86">
        <v>10</v>
      </c>
      <c r="AN23" s="94" t="s">
        <v>288</v>
      </c>
      <c r="AO23" s="86" t="s">
        <v>295</v>
      </c>
      <c r="AP23" s="86" t="b">
        <v>0</v>
      </c>
      <c r="AQ23" s="94" t="s">
        <v>288</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220</v>
      </c>
      <c r="B24" s="84" t="s">
        <v>226</v>
      </c>
      <c r="C24" s="53" t="s">
        <v>624</v>
      </c>
      <c r="D24" s="54">
        <v>3</v>
      </c>
      <c r="E24" s="65" t="s">
        <v>132</v>
      </c>
      <c r="F24" s="55">
        <v>32</v>
      </c>
      <c r="G24" s="53"/>
      <c r="H24" s="57"/>
      <c r="I24" s="56"/>
      <c r="J24" s="56"/>
      <c r="K24" s="36" t="s">
        <v>65</v>
      </c>
      <c r="L24" s="83">
        <v>24</v>
      </c>
      <c r="M24" s="83"/>
      <c r="N24" s="63"/>
      <c r="O24" s="86" t="s">
        <v>229</v>
      </c>
      <c r="P24" s="88">
        <v>43700.987025462964</v>
      </c>
      <c r="Q24" s="86" t="s">
        <v>232</v>
      </c>
      <c r="R24" s="86"/>
      <c r="S24" s="86"/>
      <c r="T24" s="86"/>
      <c r="U24" s="86"/>
      <c r="V24" s="90" t="s">
        <v>242</v>
      </c>
      <c r="W24" s="88">
        <v>43700.987025462964</v>
      </c>
      <c r="X24" s="92">
        <v>43700</v>
      </c>
      <c r="Y24" s="94" t="s">
        <v>256</v>
      </c>
      <c r="Z24" s="90" t="s">
        <v>270</v>
      </c>
      <c r="AA24" s="86"/>
      <c r="AB24" s="86"/>
      <c r="AC24" s="94" t="s">
        <v>284</v>
      </c>
      <c r="AD24" s="86"/>
      <c r="AE24" s="86" t="b">
        <v>0</v>
      </c>
      <c r="AF24" s="86">
        <v>0</v>
      </c>
      <c r="AG24" s="94" t="s">
        <v>292</v>
      </c>
      <c r="AH24" s="86" t="b">
        <v>0</v>
      </c>
      <c r="AI24" s="86" t="s">
        <v>293</v>
      </c>
      <c r="AJ24" s="86"/>
      <c r="AK24" s="94" t="s">
        <v>292</v>
      </c>
      <c r="AL24" s="86" t="b">
        <v>0</v>
      </c>
      <c r="AM24" s="86">
        <v>10</v>
      </c>
      <c r="AN24" s="94" t="s">
        <v>288</v>
      </c>
      <c r="AO24" s="86" t="s">
        <v>295</v>
      </c>
      <c r="AP24" s="86" t="b">
        <v>0</v>
      </c>
      <c r="AQ24" s="94" t="s">
        <v>288</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1</v>
      </c>
      <c r="BG24" s="52">
        <v>2.4390243902439024</v>
      </c>
      <c r="BH24" s="51">
        <v>0</v>
      </c>
      <c r="BI24" s="52">
        <v>0</v>
      </c>
      <c r="BJ24" s="51">
        <v>0</v>
      </c>
      <c r="BK24" s="52">
        <v>0</v>
      </c>
      <c r="BL24" s="51">
        <v>40</v>
      </c>
      <c r="BM24" s="52">
        <v>97.5609756097561</v>
      </c>
      <c r="BN24" s="51">
        <v>41</v>
      </c>
    </row>
    <row r="25" spans="1:66" ht="15">
      <c r="A25" s="84" t="s">
        <v>221</v>
      </c>
      <c r="B25" s="84" t="s">
        <v>224</v>
      </c>
      <c r="C25" s="53" t="s">
        <v>624</v>
      </c>
      <c r="D25" s="54">
        <v>3</v>
      </c>
      <c r="E25" s="65" t="s">
        <v>132</v>
      </c>
      <c r="F25" s="55">
        <v>32</v>
      </c>
      <c r="G25" s="53"/>
      <c r="H25" s="57"/>
      <c r="I25" s="56"/>
      <c r="J25" s="56"/>
      <c r="K25" s="36" t="s">
        <v>65</v>
      </c>
      <c r="L25" s="83">
        <v>25</v>
      </c>
      <c r="M25" s="83"/>
      <c r="N25" s="63"/>
      <c r="O25" s="86" t="s">
        <v>230</v>
      </c>
      <c r="P25" s="88">
        <v>43700.9972337963</v>
      </c>
      <c r="Q25" s="86" t="s">
        <v>232</v>
      </c>
      <c r="R25" s="86"/>
      <c r="S25" s="86"/>
      <c r="T25" s="86"/>
      <c r="U25" s="86"/>
      <c r="V25" s="90" t="s">
        <v>243</v>
      </c>
      <c r="W25" s="88">
        <v>43700.9972337963</v>
      </c>
      <c r="X25" s="92">
        <v>43700</v>
      </c>
      <c r="Y25" s="94" t="s">
        <v>257</v>
      </c>
      <c r="Z25" s="90" t="s">
        <v>271</v>
      </c>
      <c r="AA25" s="86"/>
      <c r="AB25" s="86"/>
      <c r="AC25" s="94" t="s">
        <v>285</v>
      </c>
      <c r="AD25" s="86"/>
      <c r="AE25" s="86" t="b">
        <v>0</v>
      </c>
      <c r="AF25" s="86">
        <v>0</v>
      </c>
      <c r="AG25" s="94" t="s">
        <v>292</v>
      </c>
      <c r="AH25" s="86" t="b">
        <v>0</v>
      </c>
      <c r="AI25" s="86" t="s">
        <v>293</v>
      </c>
      <c r="AJ25" s="86"/>
      <c r="AK25" s="94" t="s">
        <v>292</v>
      </c>
      <c r="AL25" s="86" t="b">
        <v>0</v>
      </c>
      <c r="AM25" s="86">
        <v>10</v>
      </c>
      <c r="AN25" s="94" t="s">
        <v>288</v>
      </c>
      <c r="AO25" s="86" t="s">
        <v>294</v>
      </c>
      <c r="AP25" s="86" t="b">
        <v>0</v>
      </c>
      <c r="AQ25" s="94" t="s">
        <v>288</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221</v>
      </c>
      <c r="B26" s="84" t="s">
        <v>225</v>
      </c>
      <c r="C26" s="53" t="s">
        <v>624</v>
      </c>
      <c r="D26" s="54">
        <v>3</v>
      </c>
      <c r="E26" s="65" t="s">
        <v>132</v>
      </c>
      <c r="F26" s="55">
        <v>32</v>
      </c>
      <c r="G26" s="53"/>
      <c r="H26" s="57"/>
      <c r="I26" s="56"/>
      <c r="J26" s="56"/>
      <c r="K26" s="36" t="s">
        <v>65</v>
      </c>
      <c r="L26" s="83">
        <v>26</v>
      </c>
      <c r="M26" s="83"/>
      <c r="N26" s="63"/>
      <c r="O26" s="86" t="s">
        <v>229</v>
      </c>
      <c r="P26" s="88">
        <v>43700.9972337963</v>
      </c>
      <c r="Q26" s="86" t="s">
        <v>232</v>
      </c>
      <c r="R26" s="86"/>
      <c r="S26" s="86"/>
      <c r="T26" s="86"/>
      <c r="U26" s="86"/>
      <c r="V26" s="90" t="s">
        <v>243</v>
      </c>
      <c r="W26" s="88">
        <v>43700.9972337963</v>
      </c>
      <c r="X26" s="92">
        <v>43700</v>
      </c>
      <c r="Y26" s="94" t="s">
        <v>257</v>
      </c>
      <c r="Z26" s="90" t="s">
        <v>271</v>
      </c>
      <c r="AA26" s="86"/>
      <c r="AB26" s="86"/>
      <c r="AC26" s="94" t="s">
        <v>285</v>
      </c>
      <c r="AD26" s="86"/>
      <c r="AE26" s="86" t="b">
        <v>0</v>
      </c>
      <c r="AF26" s="86">
        <v>0</v>
      </c>
      <c r="AG26" s="94" t="s">
        <v>292</v>
      </c>
      <c r="AH26" s="86" t="b">
        <v>0</v>
      </c>
      <c r="AI26" s="86" t="s">
        <v>293</v>
      </c>
      <c r="AJ26" s="86"/>
      <c r="AK26" s="94" t="s">
        <v>292</v>
      </c>
      <c r="AL26" s="86" t="b">
        <v>0</v>
      </c>
      <c r="AM26" s="86">
        <v>10</v>
      </c>
      <c r="AN26" s="94" t="s">
        <v>288</v>
      </c>
      <c r="AO26" s="86" t="s">
        <v>294</v>
      </c>
      <c r="AP26" s="86" t="b">
        <v>0</v>
      </c>
      <c r="AQ26" s="94" t="s">
        <v>288</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221</v>
      </c>
      <c r="B27" s="84" t="s">
        <v>228</v>
      </c>
      <c r="C27" s="53" t="s">
        <v>624</v>
      </c>
      <c r="D27" s="54">
        <v>3</v>
      </c>
      <c r="E27" s="65" t="s">
        <v>132</v>
      </c>
      <c r="F27" s="55">
        <v>32</v>
      </c>
      <c r="G27" s="53"/>
      <c r="H27" s="57"/>
      <c r="I27" s="56"/>
      <c r="J27" s="56"/>
      <c r="K27" s="36" t="s">
        <v>65</v>
      </c>
      <c r="L27" s="83">
        <v>27</v>
      </c>
      <c r="M27" s="83"/>
      <c r="N27" s="63"/>
      <c r="O27" s="86" t="s">
        <v>229</v>
      </c>
      <c r="P27" s="88">
        <v>43700.9972337963</v>
      </c>
      <c r="Q27" s="86" t="s">
        <v>232</v>
      </c>
      <c r="R27" s="86"/>
      <c r="S27" s="86"/>
      <c r="T27" s="86"/>
      <c r="U27" s="86"/>
      <c r="V27" s="90" t="s">
        <v>243</v>
      </c>
      <c r="W27" s="88">
        <v>43700.9972337963</v>
      </c>
      <c r="X27" s="92">
        <v>43700</v>
      </c>
      <c r="Y27" s="94" t="s">
        <v>257</v>
      </c>
      <c r="Z27" s="90" t="s">
        <v>271</v>
      </c>
      <c r="AA27" s="86"/>
      <c r="AB27" s="86"/>
      <c r="AC27" s="94" t="s">
        <v>285</v>
      </c>
      <c r="AD27" s="86"/>
      <c r="AE27" s="86" t="b">
        <v>0</v>
      </c>
      <c r="AF27" s="86">
        <v>0</v>
      </c>
      <c r="AG27" s="94" t="s">
        <v>292</v>
      </c>
      <c r="AH27" s="86" t="b">
        <v>0</v>
      </c>
      <c r="AI27" s="86" t="s">
        <v>293</v>
      </c>
      <c r="AJ27" s="86"/>
      <c r="AK27" s="94" t="s">
        <v>292</v>
      </c>
      <c r="AL27" s="86" t="b">
        <v>0</v>
      </c>
      <c r="AM27" s="86">
        <v>10</v>
      </c>
      <c r="AN27" s="94" t="s">
        <v>288</v>
      </c>
      <c r="AO27" s="86" t="s">
        <v>294</v>
      </c>
      <c r="AP27" s="86" t="b">
        <v>0</v>
      </c>
      <c r="AQ27" s="94" t="s">
        <v>288</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221</v>
      </c>
      <c r="B28" s="84" t="s">
        <v>226</v>
      </c>
      <c r="C28" s="53" t="s">
        <v>624</v>
      </c>
      <c r="D28" s="54">
        <v>3</v>
      </c>
      <c r="E28" s="65" t="s">
        <v>132</v>
      </c>
      <c r="F28" s="55">
        <v>32</v>
      </c>
      <c r="G28" s="53"/>
      <c r="H28" s="57"/>
      <c r="I28" s="56"/>
      <c r="J28" s="56"/>
      <c r="K28" s="36" t="s">
        <v>65</v>
      </c>
      <c r="L28" s="83">
        <v>28</v>
      </c>
      <c r="M28" s="83"/>
      <c r="N28" s="63"/>
      <c r="O28" s="86" t="s">
        <v>229</v>
      </c>
      <c r="P28" s="88">
        <v>43700.9972337963</v>
      </c>
      <c r="Q28" s="86" t="s">
        <v>232</v>
      </c>
      <c r="R28" s="86"/>
      <c r="S28" s="86"/>
      <c r="T28" s="86"/>
      <c r="U28" s="86"/>
      <c r="V28" s="90" t="s">
        <v>243</v>
      </c>
      <c r="W28" s="88">
        <v>43700.9972337963</v>
      </c>
      <c r="X28" s="92">
        <v>43700</v>
      </c>
      <c r="Y28" s="94" t="s">
        <v>257</v>
      </c>
      <c r="Z28" s="90" t="s">
        <v>271</v>
      </c>
      <c r="AA28" s="86"/>
      <c r="AB28" s="86"/>
      <c r="AC28" s="94" t="s">
        <v>285</v>
      </c>
      <c r="AD28" s="86"/>
      <c r="AE28" s="86" t="b">
        <v>0</v>
      </c>
      <c r="AF28" s="86">
        <v>0</v>
      </c>
      <c r="AG28" s="94" t="s">
        <v>292</v>
      </c>
      <c r="AH28" s="86" t="b">
        <v>0</v>
      </c>
      <c r="AI28" s="86" t="s">
        <v>293</v>
      </c>
      <c r="AJ28" s="86"/>
      <c r="AK28" s="94" t="s">
        <v>292</v>
      </c>
      <c r="AL28" s="86" t="b">
        <v>0</v>
      </c>
      <c r="AM28" s="86">
        <v>10</v>
      </c>
      <c r="AN28" s="94" t="s">
        <v>288</v>
      </c>
      <c r="AO28" s="86" t="s">
        <v>294</v>
      </c>
      <c r="AP28" s="86" t="b">
        <v>0</v>
      </c>
      <c r="AQ28" s="94" t="s">
        <v>288</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1</v>
      </c>
      <c r="BG28" s="52">
        <v>2.4390243902439024</v>
      </c>
      <c r="BH28" s="51">
        <v>0</v>
      </c>
      <c r="BI28" s="52">
        <v>0</v>
      </c>
      <c r="BJ28" s="51">
        <v>0</v>
      </c>
      <c r="BK28" s="52">
        <v>0</v>
      </c>
      <c r="BL28" s="51">
        <v>40</v>
      </c>
      <c r="BM28" s="52">
        <v>97.5609756097561</v>
      </c>
      <c r="BN28" s="51">
        <v>41</v>
      </c>
    </row>
    <row r="29" spans="1:66" ht="15">
      <c r="A29" s="84" t="s">
        <v>222</v>
      </c>
      <c r="B29" s="84" t="s">
        <v>224</v>
      </c>
      <c r="C29" s="53" t="s">
        <v>624</v>
      </c>
      <c r="D29" s="54">
        <v>3</v>
      </c>
      <c r="E29" s="65" t="s">
        <v>132</v>
      </c>
      <c r="F29" s="55">
        <v>32</v>
      </c>
      <c r="G29" s="53"/>
      <c r="H29" s="57"/>
      <c r="I29" s="56"/>
      <c r="J29" s="56"/>
      <c r="K29" s="36" t="s">
        <v>65</v>
      </c>
      <c r="L29" s="83">
        <v>29</v>
      </c>
      <c r="M29" s="83"/>
      <c r="N29" s="63"/>
      <c r="O29" s="86" t="s">
        <v>230</v>
      </c>
      <c r="P29" s="88">
        <v>43701.03554398148</v>
      </c>
      <c r="Q29" s="86" t="s">
        <v>232</v>
      </c>
      <c r="R29" s="86"/>
      <c r="S29" s="86"/>
      <c r="T29" s="86"/>
      <c r="U29" s="86"/>
      <c r="V29" s="90" t="s">
        <v>244</v>
      </c>
      <c r="W29" s="88">
        <v>43701.03554398148</v>
      </c>
      <c r="X29" s="92">
        <v>43701</v>
      </c>
      <c r="Y29" s="94" t="s">
        <v>258</v>
      </c>
      <c r="Z29" s="90" t="s">
        <v>272</v>
      </c>
      <c r="AA29" s="86"/>
      <c r="AB29" s="86"/>
      <c r="AC29" s="94" t="s">
        <v>286</v>
      </c>
      <c r="AD29" s="86"/>
      <c r="AE29" s="86" t="b">
        <v>0</v>
      </c>
      <c r="AF29" s="86">
        <v>0</v>
      </c>
      <c r="AG29" s="94" t="s">
        <v>292</v>
      </c>
      <c r="AH29" s="86" t="b">
        <v>0</v>
      </c>
      <c r="AI29" s="86" t="s">
        <v>293</v>
      </c>
      <c r="AJ29" s="86"/>
      <c r="AK29" s="94" t="s">
        <v>292</v>
      </c>
      <c r="AL29" s="86" t="b">
        <v>0</v>
      </c>
      <c r="AM29" s="86">
        <v>10</v>
      </c>
      <c r="AN29" s="94" t="s">
        <v>288</v>
      </c>
      <c r="AO29" s="86" t="s">
        <v>296</v>
      </c>
      <c r="AP29" s="86" t="b">
        <v>0</v>
      </c>
      <c r="AQ29" s="94" t="s">
        <v>288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222</v>
      </c>
      <c r="B30" s="84" t="s">
        <v>225</v>
      </c>
      <c r="C30" s="53" t="s">
        <v>624</v>
      </c>
      <c r="D30" s="54">
        <v>3</v>
      </c>
      <c r="E30" s="65" t="s">
        <v>132</v>
      </c>
      <c r="F30" s="55">
        <v>32</v>
      </c>
      <c r="G30" s="53"/>
      <c r="H30" s="57"/>
      <c r="I30" s="56"/>
      <c r="J30" s="56"/>
      <c r="K30" s="36" t="s">
        <v>65</v>
      </c>
      <c r="L30" s="83">
        <v>30</v>
      </c>
      <c r="M30" s="83"/>
      <c r="N30" s="63"/>
      <c r="O30" s="86" t="s">
        <v>229</v>
      </c>
      <c r="P30" s="88">
        <v>43701.03554398148</v>
      </c>
      <c r="Q30" s="86" t="s">
        <v>232</v>
      </c>
      <c r="R30" s="86"/>
      <c r="S30" s="86"/>
      <c r="T30" s="86"/>
      <c r="U30" s="86"/>
      <c r="V30" s="90" t="s">
        <v>244</v>
      </c>
      <c r="W30" s="88">
        <v>43701.03554398148</v>
      </c>
      <c r="X30" s="92">
        <v>43701</v>
      </c>
      <c r="Y30" s="94" t="s">
        <v>258</v>
      </c>
      <c r="Z30" s="90" t="s">
        <v>272</v>
      </c>
      <c r="AA30" s="86"/>
      <c r="AB30" s="86"/>
      <c r="AC30" s="94" t="s">
        <v>286</v>
      </c>
      <c r="AD30" s="86"/>
      <c r="AE30" s="86" t="b">
        <v>0</v>
      </c>
      <c r="AF30" s="86">
        <v>0</v>
      </c>
      <c r="AG30" s="94" t="s">
        <v>292</v>
      </c>
      <c r="AH30" s="86" t="b">
        <v>0</v>
      </c>
      <c r="AI30" s="86" t="s">
        <v>293</v>
      </c>
      <c r="AJ30" s="86"/>
      <c r="AK30" s="94" t="s">
        <v>292</v>
      </c>
      <c r="AL30" s="86" t="b">
        <v>0</v>
      </c>
      <c r="AM30" s="86">
        <v>10</v>
      </c>
      <c r="AN30" s="94" t="s">
        <v>288</v>
      </c>
      <c r="AO30" s="86" t="s">
        <v>296</v>
      </c>
      <c r="AP30" s="86" t="b">
        <v>0</v>
      </c>
      <c r="AQ30" s="94" t="s">
        <v>288</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222</v>
      </c>
      <c r="B31" s="84" t="s">
        <v>228</v>
      </c>
      <c r="C31" s="53" t="s">
        <v>624</v>
      </c>
      <c r="D31" s="54">
        <v>3</v>
      </c>
      <c r="E31" s="65" t="s">
        <v>132</v>
      </c>
      <c r="F31" s="55">
        <v>32</v>
      </c>
      <c r="G31" s="53"/>
      <c r="H31" s="57"/>
      <c r="I31" s="56"/>
      <c r="J31" s="56"/>
      <c r="K31" s="36" t="s">
        <v>65</v>
      </c>
      <c r="L31" s="83">
        <v>31</v>
      </c>
      <c r="M31" s="83"/>
      <c r="N31" s="63"/>
      <c r="O31" s="86" t="s">
        <v>229</v>
      </c>
      <c r="P31" s="88">
        <v>43701.03554398148</v>
      </c>
      <c r="Q31" s="86" t="s">
        <v>232</v>
      </c>
      <c r="R31" s="86"/>
      <c r="S31" s="86"/>
      <c r="T31" s="86"/>
      <c r="U31" s="86"/>
      <c r="V31" s="90" t="s">
        <v>244</v>
      </c>
      <c r="W31" s="88">
        <v>43701.03554398148</v>
      </c>
      <c r="X31" s="92">
        <v>43701</v>
      </c>
      <c r="Y31" s="94" t="s">
        <v>258</v>
      </c>
      <c r="Z31" s="90" t="s">
        <v>272</v>
      </c>
      <c r="AA31" s="86"/>
      <c r="AB31" s="86"/>
      <c r="AC31" s="94" t="s">
        <v>286</v>
      </c>
      <c r="AD31" s="86"/>
      <c r="AE31" s="86" t="b">
        <v>0</v>
      </c>
      <c r="AF31" s="86">
        <v>0</v>
      </c>
      <c r="AG31" s="94" t="s">
        <v>292</v>
      </c>
      <c r="AH31" s="86" t="b">
        <v>0</v>
      </c>
      <c r="AI31" s="86" t="s">
        <v>293</v>
      </c>
      <c r="AJ31" s="86"/>
      <c r="AK31" s="94" t="s">
        <v>292</v>
      </c>
      <c r="AL31" s="86" t="b">
        <v>0</v>
      </c>
      <c r="AM31" s="86">
        <v>10</v>
      </c>
      <c r="AN31" s="94" t="s">
        <v>288</v>
      </c>
      <c r="AO31" s="86" t="s">
        <v>296</v>
      </c>
      <c r="AP31" s="86" t="b">
        <v>0</v>
      </c>
      <c r="AQ31" s="94" t="s">
        <v>288</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15">
      <c r="A32" s="84" t="s">
        <v>222</v>
      </c>
      <c r="B32" s="84" t="s">
        <v>226</v>
      </c>
      <c r="C32" s="53" t="s">
        <v>624</v>
      </c>
      <c r="D32" s="54">
        <v>3</v>
      </c>
      <c r="E32" s="65" t="s">
        <v>132</v>
      </c>
      <c r="F32" s="55">
        <v>32</v>
      </c>
      <c r="G32" s="53"/>
      <c r="H32" s="57"/>
      <c r="I32" s="56"/>
      <c r="J32" s="56"/>
      <c r="K32" s="36" t="s">
        <v>65</v>
      </c>
      <c r="L32" s="83">
        <v>32</v>
      </c>
      <c r="M32" s="83"/>
      <c r="N32" s="63"/>
      <c r="O32" s="86" t="s">
        <v>229</v>
      </c>
      <c r="P32" s="88">
        <v>43701.03554398148</v>
      </c>
      <c r="Q32" s="86" t="s">
        <v>232</v>
      </c>
      <c r="R32" s="86"/>
      <c r="S32" s="86"/>
      <c r="T32" s="86"/>
      <c r="U32" s="86"/>
      <c r="V32" s="90" t="s">
        <v>244</v>
      </c>
      <c r="W32" s="88">
        <v>43701.03554398148</v>
      </c>
      <c r="X32" s="92">
        <v>43701</v>
      </c>
      <c r="Y32" s="94" t="s">
        <v>258</v>
      </c>
      <c r="Z32" s="90" t="s">
        <v>272</v>
      </c>
      <c r="AA32" s="86"/>
      <c r="AB32" s="86"/>
      <c r="AC32" s="94" t="s">
        <v>286</v>
      </c>
      <c r="AD32" s="86"/>
      <c r="AE32" s="86" t="b">
        <v>0</v>
      </c>
      <c r="AF32" s="86">
        <v>0</v>
      </c>
      <c r="AG32" s="94" t="s">
        <v>292</v>
      </c>
      <c r="AH32" s="86" t="b">
        <v>0</v>
      </c>
      <c r="AI32" s="86" t="s">
        <v>293</v>
      </c>
      <c r="AJ32" s="86"/>
      <c r="AK32" s="94" t="s">
        <v>292</v>
      </c>
      <c r="AL32" s="86" t="b">
        <v>0</v>
      </c>
      <c r="AM32" s="86">
        <v>10</v>
      </c>
      <c r="AN32" s="94" t="s">
        <v>288</v>
      </c>
      <c r="AO32" s="86" t="s">
        <v>296</v>
      </c>
      <c r="AP32" s="86" t="b">
        <v>0</v>
      </c>
      <c r="AQ32" s="94" t="s">
        <v>288</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1</v>
      </c>
      <c r="BG32" s="52">
        <v>2.4390243902439024</v>
      </c>
      <c r="BH32" s="51">
        <v>0</v>
      </c>
      <c r="BI32" s="52">
        <v>0</v>
      </c>
      <c r="BJ32" s="51">
        <v>0</v>
      </c>
      <c r="BK32" s="52">
        <v>0</v>
      </c>
      <c r="BL32" s="51">
        <v>40</v>
      </c>
      <c r="BM32" s="52">
        <v>97.5609756097561</v>
      </c>
      <c r="BN32" s="51">
        <v>41</v>
      </c>
    </row>
    <row r="33" spans="1:66" ht="15">
      <c r="A33" s="84" t="s">
        <v>223</v>
      </c>
      <c r="B33" s="84" t="s">
        <v>224</v>
      </c>
      <c r="C33" s="53" t="s">
        <v>624</v>
      </c>
      <c r="D33" s="54">
        <v>3</v>
      </c>
      <c r="E33" s="65" t="s">
        <v>132</v>
      </c>
      <c r="F33" s="55">
        <v>32</v>
      </c>
      <c r="G33" s="53"/>
      <c r="H33" s="57"/>
      <c r="I33" s="56"/>
      <c r="J33" s="56"/>
      <c r="K33" s="36" t="s">
        <v>65</v>
      </c>
      <c r="L33" s="83">
        <v>33</v>
      </c>
      <c r="M33" s="83"/>
      <c r="N33" s="63"/>
      <c r="O33" s="86" t="s">
        <v>230</v>
      </c>
      <c r="P33" s="88">
        <v>43701.16563657407</v>
      </c>
      <c r="Q33" s="86" t="s">
        <v>232</v>
      </c>
      <c r="R33" s="86"/>
      <c r="S33" s="86"/>
      <c r="T33" s="86"/>
      <c r="U33" s="86"/>
      <c r="V33" s="90" t="s">
        <v>245</v>
      </c>
      <c r="W33" s="88">
        <v>43701.16563657407</v>
      </c>
      <c r="X33" s="92">
        <v>43701</v>
      </c>
      <c r="Y33" s="94" t="s">
        <v>259</v>
      </c>
      <c r="Z33" s="90" t="s">
        <v>273</v>
      </c>
      <c r="AA33" s="86"/>
      <c r="AB33" s="86"/>
      <c r="AC33" s="94" t="s">
        <v>287</v>
      </c>
      <c r="AD33" s="86"/>
      <c r="AE33" s="86" t="b">
        <v>0</v>
      </c>
      <c r="AF33" s="86">
        <v>0</v>
      </c>
      <c r="AG33" s="94" t="s">
        <v>292</v>
      </c>
      <c r="AH33" s="86" t="b">
        <v>0</v>
      </c>
      <c r="AI33" s="86" t="s">
        <v>293</v>
      </c>
      <c r="AJ33" s="86"/>
      <c r="AK33" s="94" t="s">
        <v>292</v>
      </c>
      <c r="AL33" s="86" t="b">
        <v>0</v>
      </c>
      <c r="AM33" s="86">
        <v>10</v>
      </c>
      <c r="AN33" s="94" t="s">
        <v>288</v>
      </c>
      <c r="AO33" s="86" t="s">
        <v>294</v>
      </c>
      <c r="AP33" s="86" t="b">
        <v>0</v>
      </c>
      <c r="AQ33" s="94" t="s">
        <v>288</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15">
      <c r="A34" s="84" t="s">
        <v>223</v>
      </c>
      <c r="B34" s="84" t="s">
        <v>225</v>
      </c>
      <c r="C34" s="53" t="s">
        <v>624</v>
      </c>
      <c r="D34" s="54">
        <v>3</v>
      </c>
      <c r="E34" s="65" t="s">
        <v>132</v>
      </c>
      <c r="F34" s="55">
        <v>32</v>
      </c>
      <c r="G34" s="53"/>
      <c r="H34" s="57"/>
      <c r="I34" s="56"/>
      <c r="J34" s="56"/>
      <c r="K34" s="36" t="s">
        <v>65</v>
      </c>
      <c r="L34" s="83">
        <v>34</v>
      </c>
      <c r="M34" s="83"/>
      <c r="N34" s="63"/>
      <c r="O34" s="86" t="s">
        <v>229</v>
      </c>
      <c r="P34" s="88">
        <v>43701.16563657407</v>
      </c>
      <c r="Q34" s="86" t="s">
        <v>232</v>
      </c>
      <c r="R34" s="86"/>
      <c r="S34" s="86"/>
      <c r="T34" s="86"/>
      <c r="U34" s="86"/>
      <c r="V34" s="90" t="s">
        <v>245</v>
      </c>
      <c r="W34" s="88">
        <v>43701.16563657407</v>
      </c>
      <c r="X34" s="92">
        <v>43701</v>
      </c>
      <c r="Y34" s="94" t="s">
        <v>259</v>
      </c>
      <c r="Z34" s="90" t="s">
        <v>273</v>
      </c>
      <c r="AA34" s="86"/>
      <c r="AB34" s="86"/>
      <c r="AC34" s="94" t="s">
        <v>287</v>
      </c>
      <c r="AD34" s="86"/>
      <c r="AE34" s="86" t="b">
        <v>0</v>
      </c>
      <c r="AF34" s="86">
        <v>0</v>
      </c>
      <c r="AG34" s="94" t="s">
        <v>292</v>
      </c>
      <c r="AH34" s="86" t="b">
        <v>0</v>
      </c>
      <c r="AI34" s="86" t="s">
        <v>293</v>
      </c>
      <c r="AJ34" s="86"/>
      <c r="AK34" s="94" t="s">
        <v>292</v>
      </c>
      <c r="AL34" s="86" t="b">
        <v>0</v>
      </c>
      <c r="AM34" s="86">
        <v>10</v>
      </c>
      <c r="AN34" s="94" t="s">
        <v>288</v>
      </c>
      <c r="AO34" s="86" t="s">
        <v>294</v>
      </c>
      <c r="AP34" s="86" t="b">
        <v>0</v>
      </c>
      <c r="AQ34" s="94" t="s">
        <v>288</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223</v>
      </c>
      <c r="B35" s="84" t="s">
        <v>228</v>
      </c>
      <c r="C35" s="53" t="s">
        <v>624</v>
      </c>
      <c r="D35" s="54">
        <v>3</v>
      </c>
      <c r="E35" s="65" t="s">
        <v>132</v>
      </c>
      <c r="F35" s="55">
        <v>32</v>
      </c>
      <c r="G35" s="53"/>
      <c r="H35" s="57"/>
      <c r="I35" s="56"/>
      <c r="J35" s="56"/>
      <c r="K35" s="36" t="s">
        <v>65</v>
      </c>
      <c r="L35" s="83">
        <v>35</v>
      </c>
      <c r="M35" s="83"/>
      <c r="N35" s="63"/>
      <c r="O35" s="86" t="s">
        <v>229</v>
      </c>
      <c r="P35" s="88">
        <v>43701.16563657407</v>
      </c>
      <c r="Q35" s="86" t="s">
        <v>232</v>
      </c>
      <c r="R35" s="86"/>
      <c r="S35" s="86"/>
      <c r="T35" s="86"/>
      <c r="U35" s="86"/>
      <c r="V35" s="90" t="s">
        <v>245</v>
      </c>
      <c r="W35" s="88">
        <v>43701.16563657407</v>
      </c>
      <c r="X35" s="92">
        <v>43701</v>
      </c>
      <c r="Y35" s="94" t="s">
        <v>259</v>
      </c>
      <c r="Z35" s="90" t="s">
        <v>273</v>
      </c>
      <c r="AA35" s="86"/>
      <c r="AB35" s="86"/>
      <c r="AC35" s="94" t="s">
        <v>287</v>
      </c>
      <c r="AD35" s="86"/>
      <c r="AE35" s="86" t="b">
        <v>0</v>
      </c>
      <c r="AF35" s="86">
        <v>0</v>
      </c>
      <c r="AG35" s="94" t="s">
        <v>292</v>
      </c>
      <c r="AH35" s="86" t="b">
        <v>0</v>
      </c>
      <c r="AI35" s="86" t="s">
        <v>293</v>
      </c>
      <c r="AJ35" s="86"/>
      <c r="AK35" s="94" t="s">
        <v>292</v>
      </c>
      <c r="AL35" s="86" t="b">
        <v>0</v>
      </c>
      <c r="AM35" s="86">
        <v>10</v>
      </c>
      <c r="AN35" s="94" t="s">
        <v>288</v>
      </c>
      <c r="AO35" s="86" t="s">
        <v>294</v>
      </c>
      <c r="AP35" s="86" t="b">
        <v>0</v>
      </c>
      <c r="AQ35" s="94" t="s">
        <v>288</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223</v>
      </c>
      <c r="B36" s="84" t="s">
        <v>226</v>
      </c>
      <c r="C36" s="53" t="s">
        <v>624</v>
      </c>
      <c r="D36" s="54">
        <v>3</v>
      </c>
      <c r="E36" s="65" t="s">
        <v>132</v>
      </c>
      <c r="F36" s="55">
        <v>32</v>
      </c>
      <c r="G36" s="53"/>
      <c r="H36" s="57"/>
      <c r="I36" s="56"/>
      <c r="J36" s="56"/>
      <c r="K36" s="36" t="s">
        <v>65</v>
      </c>
      <c r="L36" s="83">
        <v>36</v>
      </c>
      <c r="M36" s="83"/>
      <c r="N36" s="63"/>
      <c r="O36" s="86" t="s">
        <v>229</v>
      </c>
      <c r="P36" s="88">
        <v>43701.16563657407</v>
      </c>
      <c r="Q36" s="86" t="s">
        <v>232</v>
      </c>
      <c r="R36" s="86"/>
      <c r="S36" s="86"/>
      <c r="T36" s="86"/>
      <c r="U36" s="86"/>
      <c r="V36" s="90" t="s">
        <v>245</v>
      </c>
      <c r="W36" s="88">
        <v>43701.16563657407</v>
      </c>
      <c r="X36" s="92">
        <v>43701</v>
      </c>
      <c r="Y36" s="94" t="s">
        <v>259</v>
      </c>
      <c r="Z36" s="90" t="s">
        <v>273</v>
      </c>
      <c r="AA36" s="86"/>
      <c r="AB36" s="86"/>
      <c r="AC36" s="94" t="s">
        <v>287</v>
      </c>
      <c r="AD36" s="86"/>
      <c r="AE36" s="86" t="b">
        <v>0</v>
      </c>
      <c r="AF36" s="86">
        <v>0</v>
      </c>
      <c r="AG36" s="94" t="s">
        <v>292</v>
      </c>
      <c r="AH36" s="86" t="b">
        <v>0</v>
      </c>
      <c r="AI36" s="86" t="s">
        <v>293</v>
      </c>
      <c r="AJ36" s="86"/>
      <c r="AK36" s="94" t="s">
        <v>292</v>
      </c>
      <c r="AL36" s="86" t="b">
        <v>0</v>
      </c>
      <c r="AM36" s="86">
        <v>10</v>
      </c>
      <c r="AN36" s="94" t="s">
        <v>288</v>
      </c>
      <c r="AO36" s="86" t="s">
        <v>294</v>
      </c>
      <c r="AP36" s="86" t="b">
        <v>0</v>
      </c>
      <c r="AQ36" s="94" t="s">
        <v>288</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1</v>
      </c>
      <c r="BG36" s="52">
        <v>2.4390243902439024</v>
      </c>
      <c r="BH36" s="51">
        <v>0</v>
      </c>
      <c r="BI36" s="52">
        <v>0</v>
      </c>
      <c r="BJ36" s="51">
        <v>0</v>
      </c>
      <c r="BK36" s="52">
        <v>0</v>
      </c>
      <c r="BL36" s="51">
        <v>40</v>
      </c>
      <c r="BM36" s="52">
        <v>97.5609756097561</v>
      </c>
      <c r="BN36" s="51">
        <v>41</v>
      </c>
    </row>
    <row r="37" spans="1:66" ht="15">
      <c r="A37" s="84" t="s">
        <v>224</v>
      </c>
      <c r="B37" s="84" t="s">
        <v>225</v>
      </c>
      <c r="C37" s="53" t="s">
        <v>624</v>
      </c>
      <c r="D37" s="54">
        <v>3</v>
      </c>
      <c r="E37" s="65" t="s">
        <v>132</v>
      </c>
      <c r="F37" s="55">
        <v>32</v>
      </c>
      <c r="G37" s="53"/>
      <c r="H37" s="57"/>
      <c r="I37" s="56"/>
      <c r="J37" s="56"/>
      <c r="K37" s="36" t="s">
        <v>66</v>
      </c>
      <c r="L37" s="83">
        <v>37</v>
      </c>
      <c r="M37" s="83"/>
      <c r="N37" s="63"/>
      <c r="O37" s="86" t="s">
        <v>229</v>
      </c>
      <c r="P37" s="88">
        <v>43700.97288194444</v>
      </c>
      <c r="Q37" s="86" t="s">
        <v>232</v>
      </c>
      <c r="R37" s="86"/>
      <c r="S37" s="86"/>
      <c r="T37" s="86" t="s">
        <v>235</v>
      </c>
      <c r="U37" s="86"/>
      <c r="V37" s="90" t="s">
        <v>246</v>
      </c>
      <c r="W37" s="88">
        <v>43700.97288194444</v>
      </c>
      <c r="X37" s="92">
        <v>43700</v>
      </c>
      <c r="Y37" s="94" t="s">
        <v>260</v>
      </c>
      <c r="Z37" s="90" t="s">
        <v>274</v>
      </c>
      <c r="AA37" s="86"/>
      <c r="AB37" s="86"/>
      <c r="AC37" s="94" t="s">
        <v>288</v>
      </c>
      <c r="AD37" s="86"/>
      <c r="AE37" s="86" t="b">
        <v>0</v>
      </c>
      <c r="AF37" s="86">
        <v>12</v>
      </c>
      <c r="AG37" s="94" t="s">
        <v>292</v>
      </c>
      <c r="AH37" s="86" t="b">
        <v>0</v>
      </c>
      <c r="AI37" s="86" t="s">
        <v>293</v>
      </c>
      <c r="AJ37" s="86"/>
      <c r="AK37" s="94" t="s">
        <v>292</v>
      </c>
      <c r="AL37" s="86" t="b">
        <v>0</v>
      </c>
      <c r="AM37" s="86">
        <v>10</v>
      </c>
      <c r="AN37" s="94" t="s">
        <v>292</v>
      </c>
      <c r="AO37" s="86" t="s">
        <v>294</v>
      </c>
      <c r="AP37" s="86" t="b">
        <v>0</v>
      </c>
      <c r="AQ37" s="94" t="s">
        <v>288</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15">
      <c r="A38" s="84" t="s">
        <v>224</v>
      </c>
      <c r="B38" s="84" t="s">
        <v>228</v>
      </c>
      <c r="C38" s="53" t="s">
        <v>624</v>
      </c>
      <c r="D38" s="54">
        <v>3</v>
      </c>
      <c r="E38" s="65" t="s">
        <v>132</v>
      </c>
      <c r="F38" s="55">
        <v>32</v>
      </c>
      <c r="G38" s="53"/>
      <c r="H38" s="57"/>
      <c r="I38" s="56"/>
      <c r="J38" s="56"/>
      <c r="K38" s="36" t="s">
        <v>65</v>
      </c>
      <c r="L38" s="83">
        <v>38</v>
      </c>
      <c r="M38" s="83"/>
      <c r="N38" s="63"/>
      <c r="O38" s="86" t="s">
        <v>229</v>
      </c>
      <c r="P38" s="88">
        <v>43700.97288194444</v>
      </c>
      <c r="Q38" s="86" t="s">
        <v>232</v>
      </c>
      <c r="R38" s="86"/>
      <c r="S38" s="86"/>
      <c r="T38" s="86" t="s">
        <v>235</v>
      </c>
      <c r="U38" s="86"/>
      <c r="V38" s="90" t="s">
        <v>246</v>
      </c>
      <c r="W38" s="88">
        <v>43700.97288194444</v>
      </c>
      <c r="X38" s="92">
        <v>43700</v>
      </c>
      <c r="Y38" s="94" t="s">
        <v>260</v>
      </c>
      <c r="Z38" s="90" t="s">
        <v>274</v>
      </c>
      <c r="AA38" s="86"/>
      <c r="AB38" s="86"/>
      <c r="AC38" s="94" t="s">
        <v>288</v>
      </c>
      <c r="AD38" s="86"/>
      <c r="AE38" s="86" t="b">
        <v>0</v>
      </c>
      <c r="AF38" s="86">
        <v>12</v>
      </c>
      <c r="AG38" s="94" t="s">
        <v>292</v>
      </c>
      <c r="AH38" s="86" t="b">
        <v>0</v>
      </c>
      <c r="AI38" s="86" t="s">
        <v>293</v>
      </c>
      <c r="AJ38" s="86"/>
      <c r="AK38" s="94" t="s">
        <v>292</v>
      </c>
      <c r="AL38" s="86" t="b">
        <v>0</v>
      </c>
      <c r="AM38" s="86">
        <v>10</v>
      </c>
      <c r="AN38" s="94" t="s">
        <v>292</v>
      </c>
      <c r="AO38" s="86" t="s">
        <v>294</v>
      </c>
      <c r="AP38" s="86" t="b">
        <v>0</v>
      </c>
      <c r="AQ38" s="94" t="s">
        <v>288</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15">
      <c r="A39" s="84" t="s">
        <v>224</v>
      </c>
      <c r="B39" s="84" t="s">
        <v>226</v>
      </c>
      <c r="C39" s="53" t="s">
        <v>624</v>
      </c>
      <c r="D39" s="54">
        <v>3</v>
      </c>
      <c r="E39" s="65" t="s">
        <v>132</v>
      </c>
      <c r="F39" s="55">
        <v>32</v>
      </c>
      <c r="G39" s="53"/>
      <c r="H39" s="57"/>
      <c r="I39" s="56"/>
      <c r="J39" s="56"/>
      <c r="K39" s="36" t="s">
        <v>66</v>
      </c>
      <c r="L39" s="83">
        <v>39</v>
      </c>
      <c r="M39" s="83"/>
      <c r="N39" s="63"/>
      <c r="O39" s="86" t="s">
        <v>229</v>
      </c>
      <c r="P39" s="88">
        <v>43700.97288194444</v>
      </c>
      <c r="Q39" s="86" t="s">
        <v>232</v>
      </c>
      <c r="R39" s="86"/>
      <c r="S39" s="86"/>
      <c r="T39" s="86" t="s">
        <v>235</v>
      </c>
      <c r="U39" s="86"/>
      <c r="V39" s="90" t="s">
        <v>246</v>
      </c>
      <c r="W39" s="88">
        <v>43700.97288194444</v>
      </c>
      <c r="X39" s="92">
        <v>43700</v>
      </c>
      <c r="Y39" s="94" t="s">
        <v>260</v>
      </c>
      <c r="Z39" s="90" t="s">
        <v>274</v>
      </c>
      <c r="AA39" s="86"/>
      <c r="AB39" s="86"/>
      <c r="AC39" s="94" t="s">
        <v>288</v>
      </c>
      <c r="AD39" s="86"/>
      <c r="AE39" s="86" t="b">
        <v>0</v>
      </c>
      <c r="AF39" s="86">
        <v>12</v>
      </c>
      <c r="AG39" s="94" t="s">
        <v>292</v>
      </c>
      <c r="AH39" s="86" t="b">
        <v>0</v>
      </c>
      <c r="AI39" s="86" t="s">
        <v>293</v>
      </c>
      <c r="AJ39" s="86"/>
      <c r="AK39" s="94" t="s">
        <v>292</v>
      </c>
      <c r="AL39" s="86" t="b">
        <v>0</v>
      </c>
      <c r="AM39" s="86">
        <v>10</v>
      </c>
      <c r="AN39" s="94" t="s">
        <v>292</v>
      </c>
      <c r="AO39" s="86" t="s">
        <v>294</v>
      </c>
      <c r="AP39" s="86" t="b">
        <v>0</v>
      </c>
      <c r="AQ39" s="94" t="s">
        <v>288</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1</v>
      </c>
      <c r="BG39" s="52">
        <v>2.4390243902439024</v>
      </c>
      <c r="BH39" s="51">
        <v>0</v>
      </c>
      <c r="BI39" s="52">
        <v>0</v>
      </c>
      <c r="BJ39" s="51">
        <v>0</v>
      </c>
      <c r="BK39" s="52">
        <v>0</v>
      </c>
      <c r="BL39" s="51">
        <v>40</v>
      </c>
      <c r="BM39" s="52">
        <v>97.5609756097561</v>
      </c>
      <c r="BN39" s="51">
        <v>41</v>
      </c>
    </row>
    <row r="40" spans="1:66" ht="15">
      <c r="A40" s="84" t="s">
        <v>225</v>
      </c>
      <c r="B40" s="84" t="s">
        <v>224</v>
      </c>
      <c r="C40" s="53" t="s">
        <v>624</v>
      </c>
      <c r="D40" s="54">
        <v>3</v>
      </c>
      <c r="E40" s="65" t="s">
        <v>132</v>
      </c>
      <c r="F40" s="55">
        <v>32</v>
      </c>
      <c r="G40" s="53"/>
      <c r="H40" s="57"/>
      <c r="I40" s="56"/>
      <c r="J40" s="56"/>
      <c r="K40" s="36" t="s">
        <v>66</v>
      </c>
      <c r="L40" s="83">
        <v>40</v>
      </c>
      <c r="M40" s="83"/>
      <c r="N40" s="63"/>
      <c r="O40" s="86" t="s">
        <v>230</v>
      </c>
      <c r="P40" s="88">
        <v>43700.97405092593</v>
      </c>
      <c r="Q40" s="86" t="s">
        <v>232</v>
      </c>
      <c r="R40" s="86"/>
      <c r="S40" s="86"/>
      <c r="T40" s="86"/>
      <c r="U40" s="86"/>
      <c r="V40" s="90" t="s">
        <v>247</v>
      </c>
      <c r="W40" s="88">
        <v>43700.97405092593</v>
      </c>
      <c r="X40" s="92">
        <v>43700</v>
      </c>
      <c r="Y40" s="94" t="s">
        <v>261</v>
      </c>
      <c r="Z40" s="90" t="s">
        <v>275</v>
      </c>
      <c r="AA40" s="86"/>
      <c r="AB40" s="86"/>
      <c r="AC40" s="94" t="s">
        <v>289</v>
      </c>
      <c r="AD40" s="86"/>
      <c r="AE40" s="86" t="b">
        <v>0</v>
      </c>
      <c r="AF40" s="86">
        <v>0</v>
      </c>
      <c r="AG40" s="94" t="s">
        <v>292</v>
      </c>
      <c r="AH40" s="86" t="b">
        <v>0</v>
      </c>
      <c r="AI40" s="86" t="s">
        <v>293</v>
      </c>
      <c r="AJ40" s="86"/>
      <c r="AK40" s="94" t="s">
        <v>292</v>
      </c>
      <c r="AL40" s="86" t="b">
        <v>0</v>
      </c>
      <c r="AM40" s="86">
        <v>10</v>
      </c>
      <c r="AN40" s="94" t="s">
        <v>288</v>
      </c>
      <c r="AO40" s="86" t="s">
        <v>295</v>
      </c>
      <c r="AP40" s="86" t="b">
        <v>0</v>
      </c>
      <c r="AQ40" s="94" t="s">
        <v>288</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226</v>
      </c>
      <c r="B41" s="84" t="s">
        <v>224</v>
      </c>
      <c r="C41" s="53" t="s">
        <v>624</v>
      </c>
      <c r="D41" s="54">
        <v>3</v>
      </c>
      <c r="E41" s="65" t="s">
        <v>132</v>
      </c>
      <c r="F41" s="55">
        <v>32</v>
      </c>
      <c r="G41" s="53"/>
      <c r="H41" s="57"/>
      <c r="I41" s="56"/>
      <c r="J41" s="56"/>
      <c r="K41" s="36" t="s">
        <v>66</v>
      </c>
      <c r="L41" s="83">
        <v>41</v>
      </c>
      <c r="M41" s="83"/>
      <c r="N41" s="63"/>
      <c r="O41" s="86" t="s">
        <v>230</v>
      </c>
      <c r="P41" s="88">
        <v>43700.98577546296</v>
      </c>
      <c r="Q41" s="86" t="s">
        <v>232</v>
      </c>
      <c r="R41" s="86"/>
      <c r="S41" s="86"/>
      <c r="T41" s="86"/>
      <c r="U41" s="86"/>
      <c r="V41" s="90" t="s">
        <v>248</v>
      </c>
      <c r="W41" s="88">
        <v>43700.98577546296</v>
      </c>
      <c r="X41" s="92">
        <v>43700</v>
      </c>
      <c r="Y41" s="94" t="s">
        <v>262</v>
      </c>
      <c r="Z41" s="90" t="s">
        <v>276</v>
      </c>
      <c r="AA41" s="86"/>
      <c r="AB41" s="86"/>
      <c r="AC41" s="94" t="s">
        <v>290</v>
      </c>
      <c r="AD41" s="86"/>
      <c r="AE41" s="86" t="b">
        <v>0</v>
      </c>
      <c r="AF41" s="86">
        <v>0</v>
      </c>
      <c r="AG41" s="94" t="s">
        <v>292</v>
      </c>
      <c r="AH41" s="86" t="b">
        <v>0</v>
      </c>
      <c r="AI41" s="86" t="s">
        <v>293</v>
      </c>
      <c r="AJ41" s="86"/>
      <c r="AK41" s="94" t="s">
        <v>292</v>
      </c>
      <c r="AL41" s="86" t="b">
        <v>0</v>
      </c>
      <c r="AM41" s="86">
        <v>10</v>
      </c>
      <c r="AN41" s="94" t="s">
        <v>288</v>
      </c>
      <c r="AO41" s="86" t="s">
        <v>295</v>
      </c>
      <c r="AP41" s="86" t="b">
        <v>0</v>
      </c>
      <c r="AQ41" s="94" t="s">
        <v>288</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227</v>
      </c>
      <c r="B42" s="84" t="s">
        <v>224</v>
      </c>
      <c r="C42" s="53" t="s">
        <v>624</v>
      </c>
      <c r="D42" s="54">
        <v>3</v>
      </c>
      <c r="E42" s="65" t="s">
        <v>132</v>
      </c>
      <c r="F42" s="55">
        <v>32</v>
      </c>
      <c r="G42" s="53"/>
      <c r="H42" s="57"/>
      <c r="I42" s="56"/>
      <c r="J42" s="56"/>
      <c r="K42" s="36" t="s">
        <v>65</v>
      </c>
      <c r="L42" s="83">
        <v>42</v>
      </c>
      <c r="M42" s="83"/>
      <c r="N42" s="63"/>
      <c r="O42" s="86" t="s">
        <v>230</v>
      </c>
      <c r="P42" s="88">
        <v>43701.29717592592</v>
      </c>
      <c r="Q42" s="86" t="s">
        <v>232</v>
      </c>
      <c r="R42" s="86"/>
      <c r="S42" s="86"/>
      <c r="T42" s="86"/>
      <c r="U42" s="86"/>
      <c r="V42" s="90" t="s">
        <v>249</v>
      </c>
      <c r="W42" s="88">
        <v>43701.29717592592</v>
      </c>
      <c r="X42" s="92">
        <v>43701</v>
      </c>
      <c r="Y42" s="94" t="s">
        <v>263</v>
      </c>
      <c r="Z42" s="90" t="s">
        <v>277</v>
      </c>
      <c r="AA42" s="86"/>
      <c r="AB42" s="86"/>
      <c r="AC42" s="94" t="s">
        <v>291</v>
      </c>
      <c r="AD42" s="86"/>
      <c r="AE42" s="86" t="b">
        <v>0</v>
      </c>
      <c r="AF42" s="86">
        <v>0</v>
      </c>
      <c r="AG42" s="94" t="s">
        <v>292</v>
      </c>
      <c r="AH42" s="86" t="b">
        <v>0</v>
      </c>
      <c r="AI42" s="86" t="s">
        <v>293</v>
      </c>
      <c r="AJ42" s="86"/>
      <c r="AK42" s="94" t="s">
        <v>292</v>
      </c>
      <c r="AL42" s="86" t="b">
        <v>0</v>
      </c>
      <c r="AM42" s="86">
        <v>10</v>
      </c>
      <c r="AN42" s="94" t="s">
        <v>288</v>
      </c>
      <c r="AO42" s="86" t="s">
        <v>295</v>
      </c>
      <c r="AP42" s="86" t="b">
        <v>0</v>
      </c>
      <c r="AQ42" s="94" t="s">
        <v>288</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225</v>
      </c>
      <c r="B43" s="84" t="s">
        <v>228</v>
      </c>
      <c r="C43" s="53" t="s">
        <v>624</v>
      </c>
      <c r="D43" s="54">
        <v>3</v>
      </c>
      <c r="E43" s="65" t="s">
        <v>132</v>
      </c>
      <c r="F43" s="55">
        <v>32</v>
      </c>
      <c r="G43" s="53"/>
      <c r="H43" s="57"/>
      <c r="I43" s="56"/>
      <c r="J43" s="56"/>
      <c r="K43" s="36" t="s">
        <v>65</v>
      </c>
      <c r="L43" s="83">
        <v>43</v>
      </c>
      <c r="M43" s="83"/>
      <c r="N43" s="63"/>
      <c r="O43" s="86" t="s">
        <v>229</v>
      </c>
      <c r="P43" s="88">
        <v>43700.97405092593</v>
      </c>
      <c r="Q43" s="86" t="s">
        <v>232</v>
      </c>
      <c r="R43" s="86"/>
      <c r="S43" s="86"/>
      <c r="T43" s="86"/>
      <c r="U43" s="86"/>
      <c r="V43" s="90" t="s">
        <v>247</v>
      </c>
      <c r="W43" s="88">
        <v>43700.97405092593</v>
      </c>
      <c r="X43" s="92">
        <v>43700</v>
      </c>
      <c r="Y43" s="94" t="s">
        <v>261</v>
      </c>
      <c r="Z43" s="90" t="s">
        <v>275</v>
      </c>
      <c r="AA43" s="86"/>
      <c r="AB43" s="86"/>
      <c r="AC43" s="94" t="s">
        <v>289</v>
      </c>
      <c r="AD43" s="86"/>
      <c r="AE43" s="86" t="b">
        <v>0</v>
      </c>
      <c r="AF43" s="86">
        <v>0</v>
      </c>
      <c r="AG43" s="94" t="s">
        <v>292</v>
      </c>
      <c r="AH43" s="86" t="b">
        <v>0</v>
      </c>
      <c r="AI43" s="86" t="s">
        <v>293</v>
      </c>
      <c r="AJ43" s="86"/>
      <c r="AK43" s="94" t="s">
        <v>292</v>
      </c>
      <c r="AL43" s="86" t="b">
        <v>0</v>
      </c>
      <c r="AM43" s="86">
        <v>10</v>
      </c>
      <c r="AN43" s="94" t="s">
        <v>288</v>
      </c>
      <c r="AO43" s="86" t="s">
        <v>295</v>
      </c>
      <c r="AP43" s="86" t="b">
        <v>0</v>
      </c>
      <c r="AQ43" s="94" t="s">
        <v>288</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225</v>
      </c>
      <c r="B44" s="84" t="s">
        <v>226</v>
      </c>
      <c r="C44" s="53" t="s">
        <v>624</v>
      </c>
      <c r="D44" s="54">
        <v>3</v>
      </c>
      <c r="E44" s="65" t="s">
        <v>132</v>
      </c>
      <c r="F44" s="55">
        <v>32</v>
      </c>
      <c r="G44" s="53"/>
      <c r="H44" s="57"/>
      <c r="I44" s="56"/>
      <c r="J44" s="56"/>
      <c r="K44" s="36" t="s">
        <v>66</v>
      </c>
      <c r="L44" s="83">
        <v>44</v>
      </c>
      <c r="M44" s="83"/>
      <c r="N44" s="63"/>
      <c r="O44" s="86" t="s">
        <v>229</v>
      </c>
      <c r="P44" s="88">
        <v>43700.97405092593</v>
      </c>
      <c r="Q44" s="86" t="s">
        <v>232</v>
      </c>
      <c r="R44" s="86"/>
      <c r="S44" s="86"/>
      <c r="T44" s="86"/>
      <c r="U44" s="86"/>
      <c r="V44" s="90" t="s">
        <v>247</v>
      </c>
      <c r="W44" s="88">
        <v>43700.97405092593</v>
      </c>
      <c r="X44" s="92">
        <v>43700</v>
      </c>
      <c r="Y44" s="94" t="s">
        <v>261</v>
      </c>
      <c r="Z44" s="90" t="s">
        <v>275</v>
      </c>
      <c r="AA44" s="86"/>
      <c r="AB44" s="86"/>
      <c r="AC44" s="94" t="s">
        <v>289</v>
      </c>
      <c r="AD44" s="86"/>
      <c r="AE44" s="86" t="b">
        <v>0</v>
      </c>
      <c r="AF44" s="86">
        <v>0</v>
      </c>
      <c r="AG44" s="94" t="s">
        <v>292</v>
      </c>
      <c r="AH44" s="86" t="b">
        <v>0</v>
      </c>
      <c r="AI44" s="86" t="s">
        <v>293</v>
      </c>
      <c r="AJ44" s="86"/>
      <c r="AK44" s="94" t="s">
        <v>292</v>
      </c>
      <c r="AL44" s="86" t="b">
        <v>0</v>
      </c>
      <c r="AM44" s="86">
        <v>10</v>
      </c>
      <c r="AN44" s="94" t="s">
        <v>288</v>
      </c>
      <c r="AO44" s="86" t="s">
        <v>295</v>
      </c>
      <c r="AP44" s="86" t="b">
        <v>0</v>
      </c>
      <c r="AQ44" s="94" t="s">
        <v>288</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v>1</v>
      </c>
      <c r="BG44" s="52">
        <v>2.4390243902439024</v>
      </c>
      <c r="BH44" s="51">
        <v>0</v>
      </c>
      <c r="BI44" s="52">
        <v>0</v>
      </c>
      <c r="BJ44" s="51">
        <v>0</v>
      </c>
      <c r="BK44" s="52">
        <v>0</v>
      </c>
      <c r="BL44" s="51">
        <v>40</v>
      </c>
      <c r="BM44" s="52">
        <v>97.5609756097561</v>
      </c>
      <c r="BN44" s="51">
        <v>41</v>
      </c>
    </row>
    <row r="45" spans="1:66" ht="15">
      <c r="A45" s="84" t="s">
        <v>226</v>
      </c>
      <c r="B45" s="84" t="s">
        <v>225</v>
      </c>
      <c r="C45" s="53" t="s">
        <v>624</v>
      </c>
      <c r="D45" s="54">
        <v>3</v>
      </c>
      <c r="E45" s="65" t="s">
        <v>132</v>
      </c>
      <c r="F45" s="55">
        <v>32</v>
      </c>
      <c r="G45" s="53"/>
      <c r="H45" s="57"/>
      <c r="I45" s="56"/>
      <c r="J45" s="56"/>
      <c r="K45" s="36" t="s">
        <v>66</v>
      </c>
      <c r="L45" s="83">
        <v>45</v>
      </c>
      <c r="M45" s="83"/>
      <c r="N45" s="63"/>
      <c r="O45" s="86" t="s">
        <v>229</v>
      </c>
      <c r="P45" s="88">
        <v>43700.98577546296</v>
      </c>
      <c r="Q45" s="86" t="s">
        <v>232</v>
      </c>
      <c r="R45" s="86"/>
      <c r="S45" s="86"/>
      <c r="T45" s="86"/>
      <c r="U45" s="86"/>
      <c r="V45" s="90" t="s">
        <v>248</v>
      </c>
      <c r="W45" s="88">
        <v>43700.98577546296</v>
      </c>
      <c r="X45" s="92">
        <v>43700</v>
      </c>
      <c r="Y45" s="94" t="s">
        <v>262</v>
      </c>
      <c r="Z45" s="90" t="s">
        <v>276</v>
      </c>
      <c r="AA45" s="86"/>
      <c r="AB45" s="86"/>
      <c r="AC45" s="94" t="s">
        <v>290</v>
      </c>
      <c r="AD45" s="86"/>
      <c r="AE45" s="86" t="b">
        <v>0</v>
      </c>
      <c r="AF45" s="86">
        <v>0</v>
      </c>
      <c r="AG45" s="94" t="s">
        <v>292</v>
      </c>
      <c r="AH45" s="86" t="b">
        <v>0</v>
      </c>
      <c r="AI45" s="86" t="s">
        <v>293</v>
      </c>
      <c r="AJ45" s="86"/>
      <c r="AK45" s="94" t="s">
        <v>292</v>
      </c>
      <c r="AL45" s="86" t="b">
        <v>0</v>
      </c>
      <c r="AM45" s="86">
        <v>10</v>
      </c>
      <c r="AN45" s="94" t="s">
        <v>288</v>
      </c>
      <c r="AO45" s="86" t="s">
        <v>295</v>
      </c>
      <c r="AP45" s="86" t="b">
        <v>0</v>
      </c>
      <c r="AQ45" s="94" t="s">
        <v>288</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227</v>
      </c>
      <c r="B46" s="84" t="s">
        <v>225</v>
      </c>
      <c r="C46" s="53" t="s">
        <v>624</v>
      </c>
      <c r="D46" s="54">
        <v>3</v>
      </c>
      <c r="E46" s="65" t="s">
        <v>132</v>
      </c>
      <c r="F46" s="55">
        <v>32</v>
      </c>
      <c r="G46" s="53"/>
      <c r="H46" s="57"/>
      <c r="I46" s="56"/>
      <c r="J46" s="56"/>
      <c r="K46" s="36" t="s">
        <v>65</v>
      </c>
      <c r="L46" s="83">
        <v>46</v>
      </c>
      <c r="M46" s="83"/>
      <c r="N46" s="63"/>
      <c r="O46" s="86" t="s">
        <v>229</v>
      </c>
      <c r="P46" s="88">
        <v>43701.29717592592</v>
      </c>
      <c r="Q46" s="86" t="s">
        <v>232</v>
      </c>
      <c r="R46" s="86"/>
      <c r="S46" s="86"/>
      <c r="T46" s="86"/>
      <c r="U46" s="86"/>
      <c r="V46" s="90" t="s">
        <v>249</v>
      </c>
      <c r="W46" s="88">
        <v>43701.29717592592</v>
      </c>
      <c r="X46" s="92">
        <v>43701</v>
      </c>
      <c r="Y46" s="94" t="s">
        <v>263</v>
      </c>
      <c r="Z46" s="90" t="s">
        <v>277</v>
      </c>
      <c r="AA46" s="86"/>
      <c r="AB46" s="86"/>
      <c r="AC46" s="94" t="s">
        <v>291</v>
      </c>
      <c r="AD46" s="86"/>
      <c r="AE46" s="86" t="b">
        <v>0</v>
      </c>
      <c r="AF46" s="86">
        <v>0</v>
      </c>
      <c r="AG46" s="94" t="s">
        <v>292</v>
      </c>
      <c r="AH46" s="86" t="b">
        <v>0</v>
      </c>
      <c r="AI46" s="86" t="s">
        <v>293</v>
      </c>
      <c r="AJ46" s="86"/>
      <c r="AK46" s="94" t="s">
        <v>292</v>
      </c>
      <c r="AL46" s="86" t="b">
        <v>0</v>
      </c>
      <c r="AM46" s="86">
        <v>10</v>
      </c>
      <c r="AN46" s="94" t="s">
        <v>288</v>
      </c>
      <c r="AO46" s="86" t="s">
        <v>295</v>
      </c>
      <c r="AP46" s="86" t="b">
        <v>0</v>
      </c>
      <c r="AQ46" s="94" t="s">
        <v>288</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226</v>
      </c>
      <c r="B47" s="84" t="s">
        <v>228</v>
      </c>
      <c r="C47" s="53" t="s">
        <v>624</v>
      </c>
      <c r="D47" s="54">
        <v>3</v>
      </c>
      <c r="E47" s="65" t="s">
        <v>132</v>
      </c>
      <c r="F47" s="55">
        <v>32</v>
      </c>
      <c r="G47" s="53"/>
      <c r="H47" s="57"/>
      <c r="I47" s="56"/>
      <c r="J47" s="56"/>
      <c r="K47" s="36" t="s">
        <v>65</v>
      </c>
      <c r="L47" s="83">
        <v>47</v>
      </c>
      <c r="M47" s="83"/>
      <c r="N47" s="63"/>
      <c r="O47" s="86" t="s">
        <v>229</v>
      </c>
      <c r="P47" s="88">
        <v>43700.98577546296</v>
      </c>
      <c r="Q47" s="86" t="s">
        <v>232</v>
      </c>
      <c r="R47" s="86"/>
      <c r="S47" s="86"/>
      <c r="T47" s="86"/>
      <c r="U47" s="86"/>
      <c r="V47" s="90" t="s">
        <v>248</v>
      </c>
      <c r="W47" s="88">
        <v>43700.98577546296</v>
      </c>
      <c r="X47" s="92">
        <v>43700</v>
      </c>
      <c r="Y47" s="94" t="s">
        <v>262</v>
      </c>
      <c r="Z47" s="90" t="s">
        <v>276</v>
      </c>
      <c r="AA47" s="86"/>
      <c r="AB47" s="86"/>
      <c r="AC47" s="94" t="s">
        <v>290</v>
      </c>
      <c r="AD47" s="86"/>
      <c r="AE47" s="86" t="b">
        <v>0</v>
      </c>
      <c r="AF47" s="86">
        <v>0</v>
      </c>
      <c r="AG47" s="94" t="s">
        <v>292</v>
      </c>
      <c r="AH47" s="86" t="b">
        <v>0</v>
      </c>
      <c r="AI47" s="86" t="s">
        <v>293</v>
      </c>
      <c r="AJ47" s="86"/>
      <c r="AK47" s="94" t="s">
        <v>292</v>
      </c>
      <c r="AL47" s="86" t="b">
        <v>0</v>
      </c>
      <c r="AM47" s="86">
        <v>10</v>
      </c>
      <c r="AN47" s="94" t="s">
        <v>288</v>
      </c>
      <c r="AO47" s="86" t="s">
        <v>295</v>
      </c>
      <c r="AP47" s="86" t="b">
        <v>0</v>
      </c>
      <c r="AQ47" s="94" t="s">
        <v>288</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1</v>
      </c>
      <c r="BG47" s="52">
        <v>2.4390243902439024</v>
      </c>
      <c r="BH47" s="51">
        <v>0</v>
      </c>
      <c r="BI47" s="52">
        <v>0</v>
      </c>
      <c r="BJ47" s="51">
        <v>0</v>
      </c>
      <c r="BK47" s="52">
        <v>0</v>
      </c>
      <c r="BL47" s="51">
        <v>40</v>
      </c>
      <c r="BM47" s="52">
        <v>97.5609756097561</v>
      </c>
      <c r="BN47" s="51">
        <v>41</v>
      </c>
    </row>
    <row r="48" spans="1:66" ht="15">
      <c r="A48" s="84" t="s">
        <v>227</v>
      </c>
      <c r="B48" s="84" t="s">
        <v>228</v>
      </c>
      <c r="C48" s="53" t="s">
        <v>624</v>
      </c>
      <c r="D48" s="54">
        <v>3</v>
      </c>
      <c r="E48" s="65" t="s">
        <v>132</v>
      </c>
      <c r="F48" s="55">
        <v>32</v>
      </c>
      <c r="G48" s="53"/>
      <c r="H48" s="57"/>
      <c r="I48" s="56"/>
      <c r="J48" s="56"/>
      <c r="K48" s="36" t="s">
        <v>65</v>
      </c>
      <c r="L48" s="83">
        <v>48</v>
      </c>
      <c r="M48" s="83"/>
      <c r="N48" s="63"/>
      <c r="O48" s="86" t="s">
        <v>229</v>
      </c>
      <c r="P48" s="88">
        <v>43701.29717592592</v>
      </c>
      <c r="Q48" s="86" t="s">
        <v>232</v>
      </c>
      <c r="R48" s="86"/>
      <c r="S48" s="86"/>
      <c r="T48" s="86"/>
      <c r="U48" s="86"/>
      <c r="V48" s="90" t="s">
        <v>249</v>
      </c>
      <c r="W48" s="88">
        <v>43701.29717592592</v>
      </c>
      <c r="X48" s="92">
        <v>43701</v>
      </c>
      <c r="Y48" s="94" t="s">
        <v>263</v>
      </c>
      <c r="Z48" s="90" t="s">
        <v>277</v>
      </c>
      <c r="AA48" s="86"/>
      <c r="AB48" s="86"/>
      <c r="AC48" s="94" t="s">
        <v>291</v>
      </c>
      <c r="AD48" s="86"/>
      <c r="AE48" s="86" t="b">
        <v>0</v>
      </c>
      <c r="AF48" s="86">
        <v>0</v>
      </c>
      <c r="AG48" s="94" t="s">
        <v>292</v>
      </c>
      <c r="AH48" s="86" t="b">
        <v>0</v>
      </c>
      <c r="AI48" s="86" t="s">
        <v>293</v>
      </c>
      <c r="AJ48" s="86"/>
      <c r="AK48" s="94" t="s">
        <v>292</v>
      </c>
      <c r="AL48" s="86" t="b">
        <v>0</v>
      </c>
      <c r="AM48" s="86">
        <v>10</v>
      </c>
      <c r="AN48" s="94" t="s">
        <v>288</v>
      </c>
      <c r="AO48" s="86" t="s">
        <v>295</v>
      </c>
      <c r="AP48" s="86" t="b">
        <v>0</v>
      </c>
      <c r="AQ48" s="94" t="s">
        <v>288</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227</v>
      </c>
      <c r="B49" s="84" t="s">
        <v>226</v>
      </c>
      <c r="C49" s="53" t="s">
        <v>624</v>
      </c>
      <c r="D49" s="54">
        <v>3</v>
      </c>
      <c r="E49" s="65" t="s">
        <v>132</v>
      </c>
      <c r="F49" s="55">
        <v>32</v>
      </c>
      <c r="G49" s="53"/>
      <c r="H49" s="57"/>
      <c r="I49" s="56"/>
      <c r="J49" s="56"/>
      <c r="K49" s="36" t="s">
        <v>65</v>
      </c>
      <c r="L49" s="83">
        <v>49</v>
      </c>
      <c r="M49" s="83"/>
      <c r="N49" s="63"/>
      <c r="O49" s="86" t="s">
        <v>229</v>
      </c>
      <c r="P49" s="88">
        <v>43701.29717592592</v>
      </c>
      <c r="Q49" s="86" t="s">
        <v>232</v>
      </c>
      <c r="R49" s="86"/>
      <c r="S49" s="86"/>
      <c r="T49" s="86"/>
      <c r="U49" s="86"/>
      <c r="V49" s="90" t="s">
        <v>249</v>
      </c>
      <c r="W49" s="88">
        <v>43701.29717592592</v>
      </c>
      <c r="X49" s="92">
        <v>43701</v>
      </c>
      <c r="Y49" s="94" t="s">
        <v>263</v>
      </c>
      <c r="Z49" s="90" t="s">
        <v>277</v>
      </c>
      <c r="AA49" s="86"/>
      <c r="AB49" s="86"/>
      <c r="AC49" s="94" t="s">
        <v>291</v>
      </c>
      <c r="AD49" s="86"/>
      <c r="AE49" s="86" t="b">
        <v>0</v>
      </c>
      <c r="AF49" s="86">
        <v>0</v>
      </c>
      <c r="AG49" s="94" t="s">
        <v>292</v>
      </c>
      <c r="AH49" s="86" t="b">
        <v>0</v>
      </c>
      <c r="AI49" s="86" t="s">
        <v>293</v>
      </c>
      <c r="AJ49" s="86"/>
      <c r="AK49" s="94" t="s">
        <v>292</v>
      </c>
      <c r="AL49" s="86" t="b">
        <v>0</v>
      </c>
      <c r="AM49" s="86">
        <v>10</v>
      </c>
      <c r="AN49" s="94" t="s">
        <v>288</v>
      </c>
      <c r="AO49" s="86" t="s">
        <v>295</v>
      </c>
      <c r="AP49" s="86" t="b">
        <v>0</v>
      </c>
      <c r="AQ49" s="94" t="s">
        <v>288</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1</v>
      </c>
      <c r="BG49" s="52">
        <v>2.4390243902439024</v>
      </c>
      <c r="BH49" s="51">
        <v>0</v>
      </c>
      <c r="BI49" s="52">
        <v>0</v>
      </c>
      <c r="BJ49" s="51">
        <v>0</v>
      </c>
      <c r="BK49" s="52">
        <v>0</v>
      </c>
      <c r="BL49" s="51">
        <v>40</v>
      </c>
      <c r="BM49" s="52">
        <v>97.5609756097561</v>
      </c>
      <c r="BN49" s="51">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hyperlinks>
    <hyperlink ref="R3" r:id="rId1" display="http://www.michelecoscia.com/?p=1699"/>
    <hyperlink ref="R4" r:id="rId2" display="http://www.michelecoscia.com/?p=1699"/>
    <hyperlink ref="V3" r:id="rId3" display="http://pbs.twimg.com/profile_images/1154715226979409920/eUXqQs0P_normal.jpg"/>
    <hyperlink ref="V4" r:id="rId4" display="http://pbs.twimg.com/profile_images/1154715226979409920/eUXqQs0P_normal.jpg"/>
    <hyperlink ref="V5" r:id="rId5" display="http://pbs.twimg.com/profile_images/1050029515240611840/gidE_t5o_normal.jpg"/>
    <hyperlink ref="V6" r:id="rId6" display="http://pbs.twimg.com/profile_images/1121310917310976001/XExLZvNV_normal.png"/>
    <hyperlink ref="V7" r:id="rId7" display="http://pbs.twimg.com/profile_images/1050029515240611840/gidE_t5o_normal.jpg"/>
    <hyperlink ref="V8" r:id="rId8" display="http://pbs.twimg.com/profile_images/1121310917310976001/XExLZvNV_normal.png"/>
    <hyperlink ref="V9" r:id="rId9" display="http://pbs.twimg.com/profile_images/1030181676217860096/VY7MRi8x_normal.jpg"/>
    <hyperlink ref="V10" r:id="rId10" display="http://pbs.twimg.com/profile_images/1030181676217860096/VY7MRi8x_normal.jpg"/>
    <hyperlink ref="V11" r:id="rId11" display="http://pbs.twimg.com/profile_images/1030181676217860096/VY7MRi8x_normal.jpg"/>
    <hyperlink ref="V12" r:id="rId12" display="http://pbs.twimg.com/profile_images/1030181676217860096/VY7MRi8x_normal.jpg"/>
    <hyperlink ref="V13" r:id="rId13" display="http://pbs.twimg.com/profile_images/836708640362881024/40qOcZks_normal.jpg"/>
    <hyperlink ref="V14" r:id="rId14" display="http://pbs.twimg.com/profile_images/836708640362881024/40qOcZks_normal.jpg"/>
    <hyperlink ref="V15" r:id="rId15" display="http://pbs.twimg.com/profile_images/836708640362881024/40qOcZks_normal.jpg"/>
    <hyperlink ref="V16" r:id="rId16" display="http://pbs.twimg.com/profile_images/836708640362881024/40qOcZks_normal.jpg"/>
    <hyperlink ref="V17" r:id="rId17" display="http://pbs.twimg.com/profile_images/1029067295669116929/tU3g3ogh_normal.jpg"/>
    <hyperlink ref="V18" r:id="rId18" display="http://pbs.twimg.com/profile_images/1029067295669116929/tU3g3ogh_normal.jpg"/>
    <hyperlink ref="V19" r:id="rId19" display="http://pbs.twimg.com/profile_images/1029067295669116929/tU3g3ogh_normal.jpg"/>
    <hyperlink ref="V20" r:id="rId20" display="http://pbs.twimg.com/profile_images/1029067295669116929/tU3g3ogh_normal.jpg"/>
    <hyperlink ref="V21" r:id="rId21" display="http://pbs.twimg.com/profile_images/964027171109875712/_JEoYRY5_normal.jpg"/>
    <hyperlink ref="V22" r:id="rId22" display="http://pbs.twimg.com/profile_images/964027171109875712/_JEoYRY5_normal.jpg"/>
    <hyperlink ref="V23" r:id="rId23" display="http://pbs.twimg.com/profile_images/964027171109875712/_JEoYRY5_normal.jpg"/>
    <hyperlink ref="V24" r:id="rId24" display="http://pbs.twimg.com/profile_images/964027171109875712/_JEoYRY5_normal.jpg"/>
    <hyperlink ref="V25" r:id="rId25" display="http://pbs.twimg.com/profile_images/378800000266028204/43f72b09c2462e0ae4c4d6d14372b315_normal.jpeg"/>
    <hyperlink ref="V26" r:id="rId26" display="http://pbs.twimg.com/profile_images/378800000266028204/43f72b09c2462e0ae4c4d6d14372b315_normal.jpeg"/>
    <hyperlink ref="V27" r:id="rId27" display="http://pbs.twimg.com/profile_images/378800000266028204/43f72b09c2462e0ae4c4d6d14372b315_normal.jpeg"/>
    <hyperlink ref="V28" r:id="rId28" display="http://pbs.twimg.com/profile_images/378800000266028204/43f72b09c2462e0ae4c4d6d14372b315_normal.jpeg"/>
    <hyperlink ref="V29" r:id="rId29" display="http://pbs.twimg.com/profile_images/1029187688165830657/t4YddAWZ_normal.jpg"/>
    <hyperlink ref="V30" r:id="rId30" display="http://pbs.twimg.com/profile_images/1029187688165830657/t4YddAWZ_normal.jpg"/>
    <hyperlink ref="V31" r:id="rId31" display="http://pbs.twimg.com/profile_images/1029187688165830657/t4YddAWZ_normal.jpg"/>
    <hyperlink ref="V32" r:id="rId32" display="http://pbs.twimg.com/profile_images/1029187688165830657/t4YddAWZ_normal.jpg"/>
    <hyperlink ref="V33" r:id="rId33" display="http://pbs.twimg.com/profile_images/1008298767743897600/SW7E1ynf_normal.jpg"/>
    <hyperlink ref="V34" r:id="rId34" display="http://pbs.twimg.com/profile_images/1008298767743897600/SW7E1ynf_normal.jpg"/>
    <hyperlink ref="V35" r:id="rId35" display="http://pbs.twimg.com/profile_images/1008298767743897600/SW7E1ynf_normal.jpg"/>
    <hyperlink ref="V36" r:id="rId36" display="http://pbs.twimg.com/profile_images/1008298767743897600/SW7E1ynf_normal.jpg"/>
    <hyperlink ref="V37" r:id="rId37" display="http://pbs.twimg.com/profile_images/955440992987082752/rPIHc9Ip_normal.jpg"/>
    <hyperlink ref="V38" r:id="rId38" display="http://pbs.twimg.com/profile_images/955440992987082752/rPIHc9Ip_normal.jpg"/>
    <hyperlink ref="V39" r:id="rId39" display="http://pbs.twimg.com/profile_images/955440992987082752/rPIHc9Ip_normal.jpg"/>
    <hyperlink ref="V40" r:id="rId40" display="http://pbs.twimg.com/profile_images/1102673639583944704/HL5wrpAx_normal.png"/>
    <hyperlink ref="V41" r:id="rId41" display="http://pbs.twimg.com/profile_images/1049911508296224770/9R5kP6Ql_normal.jpg"/>
    <hyperlink ref="V42" r:id="rId42" display="http://pbs.twimg.com/profile_images/1059532477092384768/cV7GBCt__normal.jpg"/>
    <hyperlink ref="V43" r:id="rId43" display="http://pbs.twimg.com/profile_images/1102673639583944704/HL5wrpAx_normal.png"/>
    <hyperlink ref="V44" r:id="rId44" display="http://pbs.twimg.com/profile_images/1102673639583944704/HL5wrpAx_normal.png"/>
    <hyperlink ref="V45" r:id="rId45" display="http://pbs.twimg.com/profile_images/1049911508296224770/9R5kP6Ql_normal.jpg"/>
    <hyperlink ref="V46" r:id="rId46" display="http://pbs.twimg.com/profile_images/1059532477092384768/cV7GBCt__normal.jpg"/>
    <hyperlink ref="V47" r:id="rId47" display="http://pbs.twimg.com/profile_images/1049911508296224770/9R5kP6Ql_normal.jpg"/>
    <hyperlink ref="V48" r:id="rId48" display="http://pbs.twimg.com/profile_images/1059532477092384768/cV7GBCt__normal.jpg"/>
    <hyperlink ref="V49" r:id="rId49" display="http://pbs.twimg.com/profile_images/1059532477092384768/cV7GBCt__normal.jpg"/>
    <hyperlink ref="Z3" r:id="rId50" display="https://twitter.com/mikk_c/status/1164525293148626945"/>
    <hyperlink ref="Z4" r:id="rId51" display="https://twitter.com/mikk_c/status/1164525293148626945"/>
    <hyperlink ref="Z5" r:id="rId52" display="https://twitter.com/lr/status/1164526631899340802"/>
    <hyperlink ref="Z6" r:id="rId53" display="https://twitter.com/nerdsitu/status/1164884724172677120"/>
    <hyperlink ref="Z7" r:id="rId54" display="https://twitter.com/lr/status/1164526631899340802"/>
    <hyperlink ref="Z8" r:id="rId55" display="https://twitter.com/nerdsitu/status/1164884724172677120"/>
    <hyperlink ref="Z9" r:id="rId56" display="https://twitter.com/keithjkraus/status/1165041769093967872"/>
    <hyperlink ref="Z10" r:id="rId57" display="https://twitter.com/keithjkraus/status/1165041769093967872"/>
    <hyperlink ref="Z11" r:id="rId58" display="https://twitter.com/keithjkraus/status/1165041769093967872"/>
    <hyperlink ref="Z12" r:id="rId59" display="https://twitter.com/keithjkraus/status/1165041769093967872"/>
    <hyperlink ref="Z13" r:id="rId60" display="https://twitter.com/tomekdrabas/status/1165045994926395396"/>
    <hyperlink ref="Z14" r:id="rId61" display="https://twitter.com/tomekdrabas/status/1165045994926395396"/>
    <hyperlink ref="Z15" r:id="rId62" display="https://twitter.com/tomekdrabas/status/1165045994926395396"/>
    <hyperlink ref="Z16" r:id="rId63" display="https://twitter.com/tomekdrabas/status/1165045994926395396"/>
    <hyperlink ref="Z17" r:id="rId64" display="https://twitter.com/datametrician/status/1165046302041878528"/>
    <hyperlink ref="Z18" r:id="rId65" display="https://twitter.com/datametrician/status/1165046302041878528"/>
    <hyperlink ref="Z19" r:id="rId66" display="https://twitter.com/datametrician/status/1165046302041878528"/>
    <hyperlink ref="Z20" r:id="rId67" display="https://twitter.com/datametrician/status/1165046302041878528"/>
    <hyperlink ref="Z21" r:id="rId68" display="https://twitter.com/gpuoai/status/1165046389954551808"/>
    <hyperlink ref="Z22" r:id="rId69" display="https://twitter.com/gpuoai/status/1165046389954551808"/>
    <hyperlink ref="Z23" r:id="rId70" display="https://twitter.com/gpuoai/status/1165046389954551808"/>
    <hyperlink ref="Z24" r:id="rId71" display="https://twitter.com/gpuoai/status/1165046389954551808"/>
    <hyperlink ref="Z25" r:id="rId72" display="https://twitter.com/lmeyerov/status/1165050091092070400"/>
    <hyperlink ref="Z26" r:id="rId73" display="https://twitter.com/lmeyerov/status/1165050091092070400"/>
    <hyperlink ref="Z27" r:id="rId74" display="https://twitter.com/lmeyerov/status/1165050091092070400"/>
    <hyperlink ref="Z28" r:id="rId75" display="https://twitter.com/lmeyerov/status/1165050091092070400"/>
    <hyperlink ref="Z29" r:id="rId76" display="https://twitter.com/bartleyr/status/1165063974183985152"/>
    <hyperlink ref="Z30" r:id="rId77" display="https://twitter.com/bartleyr/status/1165063974183985152"/>
    <hyperlink ref="Z31" r:id="rId78" display="https://twitter.com/bartleyr/status/1165063974183985152"/>
    <hyperlink ref="Z32" r:id="rId79" display="https://twitter.com/bartleyr/status/1165063974183985152"/>
    <hyperlink ref="Z33" r:id="rId80" display="https://twitter.com/murraydata/status/1165111118139973632"/>
    <hyperlink ref="Z34" r:id="rId81" display="https://twitter.com/murraydata/status/1165111118139973632"/>
    <hyperlink ref="Z35" r:id="rId82" display="https://twitter.com/murraydata/status/1165111118139973632"/>
    <hyperlink ref="Z36" r:id="rId83" display="https://twitter.com/murraydata/status/1165111118139973632"/>
    <hyperlink ref="Z37" r:id="rId84" display="https://twitter.com/bradreeswork/status/1165041262946390017"/>
    <hyperlink ref="Z38" r:id="rId85" display="https://twitter.com/bradreeswork/status/1165041262946390017"/>
    <hyperlink ref="Z39" r:id="rId86" display="https://twitter.com/bradreeswork/status/1165041262946390017"/>
    <hyperlink ref="Z40" r:id="rId87" display="https://twitter.com/cjnolet/status/1165041689574223873"/>
    <hyperlink ref="Z41" r:id="rId88" display="https://twitter.com/rapidsai/status/1165045937783414790"/>
    <hyperlink ref="Z42" r:id="rId89" display="https://twitter.com/animaanandkumar/status/1165158782730563584"/>
    <hyperlink ref="Z43" r:id="rId90" display="https://twitter.com/cjnolet/status/1165041689574223873"/>
    <hyperlink ref="Z44" r:id="rId91" display="https://twitter.com/cjnolet/status/1165041689574223873"/>
    <hyperlink ref="Z45" r:id="rId92" display="https://twitter.com/rapidsai/status/1165045937783414790"/>
    <hyperlink ref="Z46" r:id="rId93" display="https://twitter.com/animaanandkumar/status/1165158782730563584"/>
    <hyperlink ref="Z47" r:id="rId94" display="https://twitter.com/rapidsai/status/1165045937783414790"/>
    <hyperlink ref="Z48" r:id="rId95" display="https://twitter.com/animaanandkumar/status/1165158782730563584"/>
    <hyperlink ref="Z49" r:id="rId96" display="https://twitter.com/animaanandkumar/status/1165158782730563584"/>
  </hyperlinks>
  <printOptions/>
  <pageMargins left="0.7" right="0.7" top="0.75" bottom="0.75" header="0.3" footer="0.3"/>
  <pageSetup horizontalDpi="600" verticalDpi="600" orientation="portrait" r:id="rId100"/>
  <legacyDrawing r:id="rId98"/>
  <tableParts>
    <tablePart r:id="rId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584</v>
      </c>
      <c r="B1" s="13" t="s">
        <v>585</v>
      </c>
      <c r="C1" s="13" t="s">
        <v>578</v>
      </c>
      <c r="D1" s="13" t="s">
        <v>579</v>
      </c>
      <c r="E1" s="13" t="s">
        <v>586</v>
      </c>
      <c r="F1" s="13" t="s">
        <v>144</v>
      </c>
      <c r="G1" s="13" t="s">
        <v>587</v>
      </c>
      <c r="H1" s="13" t="s">
        <v>588</v>
      </c>
      <c r="I1" s="13" t="s">
        <v>589</v>
      </c>
      <c r="J1" s="13" t="s">
        <v>590</v>
      </c>
      <c r="K1" s="13" t="s">
        <v>591</v>
      </c>
      <c r="L1" s="13" t="s">
        <v>592</v>
      </c>
    </row>
    <row r="2" spans="1:12" ht="15">
      <c r="A2" s="93" t="s">
        <v>487</v>
      </c>
      <c r="B2" s="93" t="s">
        <v>226</v>
      </c>
      <c r="C2" s="93">
        <v>11</v>
      </c>
      <c r="D2" s="133">
        <v>0.003449367831497434</v>
      </c>
      <c r="E2" s="133">
        <v>1.463757293161681</v>
      </c>
      <c r="F2" s="93" t="s">
        <v>580</v>
      </c>
      <c r="G2" s="93" t="b">
        <v>0</v>
      </c>
      <c r="H2" s="93" t="b">
        <v>0</v>
      </c>
      <c r="I2" s="93" t="b">
        <v>0</v>
      </c>
      <c r="J2" s="93" t="b">
        <v>0</v>
      </c>
      <c r="K2" s="93" t="b">
        <v>0</v>
      </c>
      <c r="L2" s="93" t="b">
        <v>0</v>
      </c>
    </row>
    <row r="3" spans="1:12" ht="15">
      <c r="A3" s="93" t="s">
        <v>226</v>
      </c>
      <c r="B3" s="93" t="s">
        <v>488</v>
      </c>
      <c r="C3" s="93">
        <v>11</v>
      </c>
      <c r="D3" s="133">
        <v>0.003449367831497434</v>
      </c>
      <c r="E3" s="133">
        <v>1.463757293161681</v>
      </c>
      <c r="F3" s="93" t="s">
        <v>580</v>
      </c>
      <c r="G3" s="93" t="b">
        <v>0</v>
      </c>
      <c r="H3" s="93" t="b">
        <v>0</v>
      </c>
      <c r="I3" s="93" t="b">
        <v>0</v>
      </c>
      <c r="J3" s="93" t="b">
        <v>0</v>
      </c>
      <c r="K3" s="93" t="b">
        <v>0</v>
      </c>
      <c r="L3" s="93" t="b">
        <v>0</v>
      </c>
    </row>
    <row r="4" spans="1:12" ht="15">
      <c r="A4" s="93" t="s">
        <v>488</v>
      </c>
      <c r="B4" s="93" t="s">
        <v>486</v>
      </c>
      <c r="C4" s="93">
        <v>11</v>
      </c>
      <c r="D4" s="133">
        <v>0.003449367831497434</v>
      </c>
      <c r="E4" s="133">
        <v>1.3590219426416679</v>
      </c>
      <c r="F4" s="93" t="s">
        <v>580</v>
      </c>
      <c r="G4" s="93" t="b">
        <v>0</v>
      </c>
      <c r="H4" s="93" t="b">
        <v>0</v>
      </c>
      <c r="I4" s="93" t="b">
        <v>0</v>
      </c>
      <c r="J4" s="93" t="b">
        <v>0</v>
      </c>
      <c r="K4" s="93" t="b">
        <v>0</v>
      </c>
      <c r="L4" s="93" t="b">
        <v>0</v>
      </c>
    </row>
    <row r="5" spans="1:12" ht="15">
      <c r="A5" s="93" t="s">
        <v>486</v>
      </c>
      <c r="B5" s="93" t="s">
        <v>228</v>
      </c>
      <c r="C5" s="93">
        <v>11</v>
      </c>
      <c r="D5" s="133">
        <v>0.003449367831497434</v>
      </c>
      <c r="E5" s="133">
        <v>1.3590219426416679</v>
      </c>
      <c r="F5" s="93" t="s">
        <v>580</v>
      </c>
      <c r="G5" s="93" t="b">
        <v>0</v>
      </c>
      <c r="H5" s="93" t="b">
        <v>0</v>
      </c>
      <c r="I5" s="93" t="b">
        <v>0</v>
      </c>
      <c r="J5" s="93" t="b">
        <v>0</v>
      </c>
      <c r="K5" s="93" t="b">
        <v>0</v>
      </c>
      <c r="L5" s="93" t="b">
        <v>0</v>
      </c>
    </row>
    <row r="6" spans="1:12" ht="15">
      <c r="A6" s="93" t="s">
        <v>228</v>
      </c>
      <c r="B6" s="93" t="s">
        <v>490</v>
      </c>
      <c r="C6" s="93">
        <v>11</v>
      </c>
      <c r="D6" s="133">
        <v>0.003449367831497434</v>
      </c>
      <c r="E6" s="133">
        <v>1.463757293161681</v>
      </c>
      <c r="F6" s="93" t="s">
        <v>580</v>
      </c>
      <c r="G6" s="93" t="b">
        <v>0</v>
      </c>
      <c r="H6" s="93" t="b">
        <v>0</v>
      </c>
      <c r="I6" s="93" t="b">
        <v>0</v>
      </c>
      <c r="J6" s="93" t="b">
        <v>0</v>
      </c>
      <c r="K6" s="93" t="b">
        <v>0</v>
      </c>
      <c r="L6" s="93" t="b">
        <v>0</v>
      </c>
    </row>
    <row r="7" spans="1:12" ht="15">
      <c r="A7" s="93" t="s">
        <v>490</v>
      </c>
      <c r="B7" s="93" t="s">
        <v>491</v>
      </c>
      <c r="C7" s="93">
        <v>11</v>
      </c>
      <c r="D7" s="133">
        <v>0.003449367831497434</v>
      </c>
      <c r="E7" s="133">
        <v>1.463757293161681</v>
      </c>
      <c r="F7" s="93" t="s">
        <v>580</v>
      </c>
      <c r="G7" s="93" t="b">
        <v>0</v>
      </c>
      <c r="H7" s="93" t="b">
        <v>0</v>
      </c>
      <c r="I7" s="93" t="b">
        <v>0</v>
      </c>
      <c r="J7" s="93" t="b">
        <v>0</v>
      </c>
      <c r="K7" s="93" t="b">
        <v>0</v>
      </c>
      <c r="L7" s="93" t="b">
        <v>0</v>
      </c>
    </row>
    <row r="8" spans="1:12" ht="15">
      <c r="A8" s="93" t="s">
        <v>491</v>
      </c>
      <c r="B8" s="93" t="s">
        <v>485</v>
      </c>
      <c r="C8" s="93">
        <v>11</v>
      </c>
      <c r="D8" s="133">
        <v>0.003449367831497434</v>
      </c>
      <c r="E8" s="133">
        <v>1.1627272974976997</v>
      </c>
      <c r="F8" s="93" t="s">
        <v>580</v>
      </c>
      <c r="G8" s="93" t="b">
        <v>0</v>
      </c>
      <c r="H8" s="93" t="b">
        <v>0</v>
      </c>
      <c r="I8" s="93" t="b">
        <v>0</v>
      </c>
      <c r="J8" s="93" t="b">
        <v>0</v>
      </c>
      <c r="K8" s="93" t="b">
        <v>0</v>
      </c>
      <c r="L8" s="93" t="b">
        <v>0</v>
      </c>
    </row>
    <row r="9" spans="1:12" ht="15">
      <c r="A9" s="93" t="s">
        <v>485</v>
      </c>
      <c r="B9" s="93" t="s">
        <v>492</v>
      </c>
      <c r="C9" s="93">
        <v>11</v>
      </c>
      <c r="D9" s="133">
        <v>0.003449367831497434</v>
      </c>
      <c r="E9" s="133">
        <v>1.1627272974976997</v>
      </c>
      <c r="F9" s="93" t="s">
        <v>580</v>
      </c>
      <c r="G9" s="93" t="b">
        <v>0</v>
      </c>
      <c r="H9" s="93" t="b">
        <v>0</v>
      </c>
      <c r="I9" s="93" t="b">
        <v>0</v>
      </c>
      <c r="J9" s="93" t="b">
        <v>0</v>
      </c>
      <c r="K9" s="93" t="b">
        <v>0</v>
      </c>
      <c r="L9" s="93" t="b">
        <v>0</v>
      </c>
    </row>
    <row r="10" spans="1:12" ht="15">
      <c r="A10" s="93" t="s">
        <v>492</v>
      </c>
      <c r="B10" s="93" t="s">
        <v>493</v>
      </c>
      <c r="C10" s="93">
        <v>11</v>
      </c>
      <c r="D10" s="133">
        <v>0.003449367831497434</v>
      </c>
      <c r="E10" s="133">
        <v>1.463757293161681</v>
      </c>
      <c r="F10" s="93" t="s">
        <v>580</v>
      </c>
      <c r="G10" s="93" t="b">
        <v>0</v>
      </c>
      <c r="H10" s="93" t="b">
        <v>0</v>
      </c>
      <c r="I10" s="93" t="b">
        <v>0</v>
      </c>
      <c r="J10" s="93" t="b">
        <v>0</v>
      </c>
      <c r="K10" s="93" t="b">
        <v>0</v>
      </c>
      <c r="L10" s="93" t="b">
        <v>0</v>
      </c>
    </row>
    <row r="11" spans="1:12" ht="15">
      <c r="A11" s="93" t="s">
        <v>493</v>
      </c>
      <c r="B11" s="93" t="s">
        <v>561</v>
      </c>
      <c r="C11" s="93">
        <v>11</v>
      </c>
      <c r="D11" s="133">
        <v>0.003449367831497434</v>
      </c>
      <c r="E11" s="133">
        <v>1.463757293161681</v>
      </c>
      <c r="F11" s="93" t="s">
        <v>580</v>
      </c>
      <c r="G11" s="93" t="b">
        <v>0</v>
      </c>
      <c r="H11" s="93" t="b">
        <v>0</v>
      </c>
      <c r="I11" s="93" t="b">
        <v>0</v>
      </c>
      <c r="J11" s="93" t="b">
        <v>0</v>
      </c>
      <c r="K11" s="93" t="b">
        <v>0</v>
      </c>
      <c r="L11" s="93" t="b">
        <v>0</v>
      </c>
    </row>
    <row r="12" spans="1:12" ht="15">
      <c r="A12" s="93" t="s">
        <v>561</v>
      </c>
      <c r="B12" s="93" t="s">
        <v>562</v>
      </c>
      <c r="C12" s="93">
        <v>11</v>
      </c>
      <c r="D12" s="133">
        <v>0.003449367831497434</v>
      </c>
      <c r="E12" s="133">
        <v>1.463757293161681</v>
      </c>
      <c r="F12" s="93" t="s">
        <v>580</v>
      </c>
      <c r="G12" s="93" t="b">
        <v>0</v>
      </c>
      <c r="H12" s="93" t="b">
        <v>0</v>
      </c>
      <c r="I12" s="93" t="b">
        <v>0</v>
      </c>
      <c r="J12" s="93" t="b">
        <v>0</v>
      </c>
      <c r="K12" s="93" t="b">
        <v>0</v>
      </c>
      <c r="L12" s="93" t="b">
        <v>0</v>
      </c>
    </row>
    <row r="13" spans="1:12" ht="15">
      <c r="A13" s="93" t="s">
        <v>562</v>
      </c>
      <c r="B13" s="93" t="s">
        <v>563</v>
      </c>
      <c r="C13" s="93">
        <v>11</v>
      </c>
      <c r="D13" s="133">
        <v>0.003449367831497434</v>
      </c>
      <c r="E13" s="133">
        <v>1.463757293161681</v>
      </c>
      <c r="F13" s="93" t="s">
        <v>580</v>
      </c>
      <c r="G13" s="93" t="b">
        <v>0</v>
      </c>
      <c r="H13" s="93" t="b">
        <v>0</v>
      </c>
      <c r="I13" s="93" t="b">
        <v>0</v>
      </c>
      <c r="J13" s="93" t="b">
        <v>1</v>
      </c>
      <c r="K13" s="93" t="b">
        <v>0</v>
      </c>
      <c r="L13" s="93" t="b">
        <v>0</v>
      </c>
    </row>
    <row r="14" spans="1:12" ht="15">
      <c r="A14" s="93" t="s">
        <v>563</v>
      </c>
      <c r="B14" s="93" t="s">
        <v>564</v>
      </c>
      <c r="C14" s="93">
        <v>11</v>
      </c>
      <c r="D14" s="133">
        <v>0.003449367831497434</v>
      </c>
      <c r="E14" s="133">
        <v>1.463757293161681</v>
      </c>
      <c r="F14" s="93" t="s">
        <v>580</v>
      </c>
      <c r="G14" s="93" t="b">
        <v>1</v>
      </c>
      <c r="H14" s="93" t="b">
        <v>0</v>
      </c>
      <c r="I14" s="93" t="b">
        <v>0</v>
      </c>
      <c r="J14" s="93" t="b">
        <v>0</v>
      </c>
      <c r="K14" s="93" t="b">
        <v>0</v>
      </c>
      <c r="L14" s="93" t="b">
        <v>0</v>
      </c>
    </row>
    <row r="15" spans="1:12" ht="15">
      <c r="A15" s="93" t="s">
        <v>564</v>
      </c>
      <c r="B15" s="93" t="s">
        <v>565</v>
      </c>
      <c r="C15" s="93">
        <v>11</v>
      </c>
      <c r="D15" s="133">
        <v>0.003449367831497434</v>
      </c>
      <c r="E15" s="133">
        <v>1.463757293161681</v>
      </c>
      <c r="F15" s="93" t="s">
        <v>580</v>
      </c>
      <c r="G15" s="93" t="b">
        <v>0</v>
      </c>
      <c r="H15" s="93" t="b">
        <v>0</v>
      </c>
      <c r="I15" s="93" t="b">
        <v>0</v>
      </c>
      <c r="J15" s="93" t="b">
        <v>0</v>
      </c>
      <c r="K15" s="93" t="b">
        <v>0</v>
      </c>
      <c r="L15" s="93" t="b">
        <v>0</v>
      </c>
    </row>
    <row r="16" spans="1:12" ht="15">
      <c r="A16" s="93" t="s">
        <v>565</v>
      </c>
      <c r="B16" s="93" t="s">
        <v>566</v>
      </c>
      <c r="C16" s="93">
        <v>11</v>
      </c>
      <c r="D16" s="133">
        <v>0.003449367831497434</v>
      </c>
      <c r="E16" s="133">
        <v>1.463757293161681</v>
      </c>
      <c r="F16" s="93" t="s">
        <v>580</v>
      </c>
      <c r="G16" s="93" t="b">
        <v>0</v>
      </c>
      <c r="H16" s="93" t="b">
        <v>0</v>
      </c>
      <c r="I16" s="93" t="b">
        <v>0</v>
      </c>
      <c r="J16" s="93" t="b">
        <v>0</v>
      </c>
      <c r="K16" s="93" t="b">
        <v>0</v>
      </c>
      <c r="L16" s="93" t="b">
        <v>0</v>
      </c>
    </row>
    <row r="17" spans="1:12" ht="15">
      <c r="A17" s="93" t="s">
        <v>566</v>
      </c>
      <c r="B17" s="93" t="s">
        <v>567</v>
      </c>
      <c r="C17" s="93">
        <v>11</v>
      </c>
      <c r="D17" s="133">
        <v>0.003449367831497434</v>
      </c>
      <c r="E17" s="133">
        <v>1.463757293161681</v>
      </c>
      <c r="F17" s="93" t="s">
        <v>580</v>
      </c>
      <c r="G17" s="93" t="b">
        <v>0</v>
      </c>
      <c r="H17" s="93" t="b">
        <v>0</v>
      </c>
      <c r="I17" s="93" t="b">
        <v>0</v>
      </c>
      <c r="J17" s="93" t="b">
        <v>0</v>
      </c>
      <c r="K17" s="93" t="b">
        <v>0</v>
      </c>
      <c r="L17" s="93" t="b">
        <v>0</v>
      </c>
    </row>
    <row r="18" spans="1:12" ht="15">
      <c r="A18" s="93" t="s">
        <v>567</v>
      </c>
      <c r="B18" s="93" t="s">
        <v>485</v>
      </c>
      <c r="C18" s="93">
        <v>11</v>
      </c>
      <c r="D18" s="133">
        <v>0.003449367831497434</v>
      </c>
      <c r="E18" s="133">
        <v>1.1627272974976997</v>
      </c>
      <c r="F18" s="93" t="s">
        <v>580</v>
      </c>
      <c r="G18" s="93" t="b">
        <v>0</v>
      </c>
      <c r="H18" s="93" t="b">
        <v>0</v>
      </c>
      <c r="I18" s="93" t="b">
        <v>0</v>
      </c>
      <c r="J18" s="93" t="b">
        <v>0</v>
      </c>
      <c r="K18" s="93" t="b">
        <v>0</v>
      </c>
      <c r="L18" s="93" t="b">
        <v>0</v>
      </c>
    </row>
    <row r="19" spans="1:12" ht="15">
      <c r="A19" s="93" t="s">
        <v>485</v>
      </c>
      <c r="B19" s="93" t="s">
        <v>568</v>
      </c>
      <c r="C19" s="93">
        <v>11</v>
      </c>
      <c r="D19" s="133">
        <v>0.003449367831497434</v>
      </c>
      <c r="E19" s="133">
        <v>1.1627272974976997</v>
      </c>
      <c r="F19" s="93" t="s">
        <v>580</v>
      </c>
      <c r="G19" s="93" t="b">
        <v>0</v>
      </c>
      <c r="H19" s="93" t="b">
        <v>0</v>
      </c>
      <c r="I19" s="93" t="b">
        <v>0</v>
      </c>
      <c r="J19" s="93" t="b">
        <v>0</v>
      </c>
      <c r="K19" s="93" t="b">
        <v>0</v>
      </c>
      <c r="L19" s="93" t="b">
        <v>0</v>
      </c>
    </row>
    <row r="20" spans="1:12" ht="15">
      <c r="A20" s="93" t="s">
        <v>568</v>
      </c>
      <c r="B20" s="93" t="s">
        <v>225</v>
      </c>
      <c r="C20" s="93">
        <v>11</v>
      </c>
      <c r="D20" s="133">
        <v>0.003449367831497434</v>
      </c>
      <c r="E20" s="133">
        <v>1.463757293161681</v>
      </c>
      <c r="F20" s="93" t="s">
        <v>580</v>
      </c>
      <c r="G20" s="93" t="b">
        <v>0</v>
      </c>
      <c r="H20" s="93" t="b">
        <v>0</v>
      </c>
      <c r="I20" s="93" t="b">
        <v>0</v>
      </c>
      <c r="J20" s="93" t="b">
        <v>0</v>
      </c>
      <c r="K20" s="93" t="b">
        <v>0</v>
      </c>
      <c r="L20" s="93" t="b">
        <v>0</v>
      </c>
    </row>
    <row r="21" spans="1:12" ht="15">
      <c r="A21" s="93" t="s">
        <v>225</v>
      </c>
      <c r="B21" s="93" t="s">
        <v>569</v>
      </c>
      <c r="C21" s="93">
        <v>11</v>
      </c>
      <c r="D21" s="133">
        <v>0.003449367831497434</v>
      </c>
      <c r="E21" s="133">
        <v>1.463757293161681</v>
      </c>
      <c r="F21" s="93" t="s">
        <v>580</v>
      </c>
      <c r="G21" s="93" t="b">
        <v>0</v>
      </c>
      <c r="H21" s="93" t="b">
        <v>0</v>
      </c>
      <c r="I21" s="93" t="b">
        <v>0</v>
      </c>
      <c r="J21" s="93" t="b">
        <v>0</v>
      </c>
      <c r="K21" s="93" t="b">
        <v>0</v>
      </c>
      <c r="L21" s="93" t="b">
        <v>0</v>
      </c>
    </row>
    <row r="22" spans="1:12" ht="15">
      <c r="A22" s="93" t="s">
        <v>569</v>
      </c>
      <c r="B22" s="93" t="s">
        <v>570</v>
      </c>
      <c r="C22" s="93">
        <v>11</v>
      </c>
      <c r="D22" s="133">
        <v>0.003449367831497434</v>
      </c>
      <c r="E22" s="133">
        <v>1.463757293161681</v>
      </c>
      <c r="F22" s="93" t="s">
        <v>580</v>
      </c>
      <c r="G22" s="93" t="b">
        <v>0</v>
      </c>
      <c r="H22" s="93" t="b">
        <v>0</v>
      </c>
      <c r="I22" s="93" t="b">
        <v>0</v>
      </c>
      <c r="J22" s="93" t="b">
        <v>0</v>
      </c>
      <c r="K22" s="93" t="b">
        <v>0</v>
      </c>
      <c r="L22" s="93" t="b">
        <v>0</v>
      </c>
    </row>
    <row r="23" spans="1:12" ht="15">
      <c r="A23" s="93" t="s">
        <v>570</v>
      </c>
      <c r="B23" s="93" t="s">
        <v>571</v>
      </c>
      <c r="C23" s="93">
        <v>11</v>
      </c>
      <c r="D23" s="133">
        <v>0.003449367831497434</v>
      </c>
      <c r="E23" s="133">
        <v>1.463757293161681</v>
      </c>
      <c r="F23" s="93" t="s">
        <v>580</v>
      </c>
      <c r="G23" s="93" t="b">
        <v>0</v>
      </c>
      <c r="H23" s="93" t="b">
        <v>0</v>
      </c>
      <c r="I23" s="93" t="b">
        <v>0</v>
      </c>
      <c r="J23" s="93" t="b">
        <v>0</v>
      </c>
      <c r="K23" s="93" t="b">
        <v>0</v>
      </c>
      <c r="L23" s="93" t="b">
        <v>0</v>
      </c>
    </row>
    <row r="24" spans="1:12" ht="15">
      <c r="A24" s="93" t="s">
        <v>571</v>
      </c>
      <c r="B24" s="93" t="s">
        <v>572</v>
      </c>
      <c r="C24" s="93">
        <v>11</v>
      </c>
      <c r="D24" s="133">
        <v>0.003449367831497434</v>
      </c>
      <c r="E24" s="133">
        <v>1.463757293161681</v>
      </c>
      <c r="F24" s="93" t="s">
        <v>580</v>
      </c>
      <c r="G24" s="93" t="b">
        <v>0</v>
      </c>
      <c r="H24" s="93" t="b">
        <v>0</v>
      </c>
      <c r="I24" s="93" t="b">
        <v>0</v>
      </c>
      <c r="J24" s="93" t="b">
        <v>0</v>
      </c>
      <c r="K24" s="93" t="b">
        <v>0</v>
      </c>
      <c r="L24" s="93" t="b">
        <v>0</v>
      </c>
    </row>
    <row r="25" spans="1:12" ht="15">
      <c r="A25" s="93" t="s">
        <v>572</v>
      </c>
      <c r="B25" s="93" t="s">
        <v>573</v>
      </c>
      <c r="C25" s="93">
        <v>11</v>
      </c>
      <c r="D25" s="133">
        <v>0.003449367831497434</v>
      </c>
      <c r="E25" s="133">
        <v>1.463757293161681</v>
      </c>
      <c r="F25" s="93" t="s">
        <v>580</v>
      </c>
      <c r="G25" s="93" t="b">
        <v>0</v>
      </c>
      <c r="H25" s="93" t="b">
        <v>0</v>
      </c>
      <c r="I25" s="93" t="b">
        <v>0</v>
      </c>
      <c r="J25" s="93" t="b">
        <v>0</v>
      </c>
      <c r="K25" s="93" t="b">
        <v>0</v>
      </c>
      <c r="L25" s="93" t="b">
        <v>0</v>
      </c>
    </row>
    <row r="26" spans="1:12" ht="15">
      <c r="A26" s="93" t="s">
        <v>573</v>
      </c>
      <c r="B26" s="93" t="s">
        <v>574</v>
      </c>
      <c r="C26" s="93">
        <v>11</v>
      </c>
      <c r="D26" s="133">
        <v>0.003449367831497434</v>
      </c>
      <c r="E26" s="133">
        <v>1.463757293161681</v>
      </c>
      <c r="F26" s="93" t="s">
        <v>580</v>
      </c>
      <c r="G26" s="93" t="b">
        <v>0</v>
      </c>
      <c r="H26" s="93" t="b">
        <v>0</v>
      </c>
      <c r="I26" s="93" t="b">
        <v>0</v>
      </c>
      <c r="J26" s="93" t="b">
        <v>0</v>
      </c>
      <c r="K26" s="93" t="b">
        <v>0</v>
      </c>
      <c r="L26" s="93" t="b">
        <v>0</v>
      </c>
    </row>
    <row r="27" spans="1:12" ht="15">
      <c r="A27" s="93" t="s">
        <v>216</v>
      </c>
      <c r="B27" s="93" t="s">
        <v>496</v>
      </c>
      <c r="C27" s="93">
        <v>3</v>
      </c>
      <c r="D27" s="133">
        <v>0.006009042942741696</v>
      </c>
      <c r="E27" s="133">
        <v>2.0280287236002437</v>
      </c>
      <c r="F27" s="93" t="s">
        <v>580</v>
      </c>
      <c r="G27" s="93" t="b">
        <v>0</v>
      </c>
      <c r="H27" s="93" t="b">
        <v>0</v>
      </c>
      <c r="I27" s="93" t="b">
        <v>0</v>
      </c>
      <c r="J27" s="93" t="b">
        <v>0</v>
      </c>
      <c r="K27" s="93" t="b">
        <v>0</v>
      </c>
      <c r="L27" s="93" t="b">
        <v>0</v>
      </c>
    </row>
    <row r="28" spans="1:12" ht="15">
      <c r="A28" s="93" t="s">
        <v>496</v>
      </c>
      <c r="B28" s="93" t="s">
        <v>497</v>
      </c>
      <c r="C28" s="93">
        <v>3</v>
      </c>
      <c r="D28" s="133">
        <v>0.006009042942741696</v>
      </c>
      <c r="E28" s="133">
        <v>2.0280287236002437</v>
      </c>
      <c r="F28" s="93" t="s">
        <v>580</v>
      </c>
      <c r="G28" s="93" t="b">
        <v>0</v>
      </c>
      <c r="H28" s="93" t="b">
        <v>0</v>
      </c>
      <c r="I28" s="93" t="b">
        <v>0</v>
      </c>
      <c r="J28" s="93" t="b">
        <v>0</v>
      </c>
      <c r="K28" s="93" t="b">
        <v>0</v>
      </c>
      <c r="L28" s="93" t="b">
        <v>0</v>
      </c>
    </row>
    <row r="29" spans="1:12" ht="15">
      <c r="A29" s="93" t="s">
        <v>497</v>
      </c>
      <c r="B29" s="93" t="s">
        <v>495</v>
      </c>
      <c r="C29" s="93">
        <v>3</v>
      </c>
      <c r="D29" s="133">
        <v>0.006009042942741696</v>
      </c>
      <c r="E29" s="133">
        <v>1.7269987279362624</v>
      </c>
      <c r="F29" s="93" t="s">
        <v>580</v>
      </c>
      <c r="G29" s="93" t="b">
        <v>0</v>
      </c>
      <c r="H29" s="93" t="b">
        <v>0</v>
      </c>
      <c r="I29" s="93" t="b">
        <v>0</v>
      </c>
      <c r="J29" s="93" t="b">
        <v>0</v>
      </c>
      <c r="K29" s="93" t="b">
        <v>0</v>
      </c>
      <c r="L29" s="93" t="b">
        <v>0</v>
      </c>
    </row>
    <row r="30" spans="1:12" ht="15">
      <c r="A30" s="93" t="s">
        <v>495</v>
      </c>
      <c r="B30" s="93" t="s">
        <v>498</v>
      </c>
      <c r="C30" s="93">
        <v>3</v>
      </c>
      <c r="D30" s="133">
        <v>0.006009042942741696</v>
      </c>
      <c r="E30" s="133">
        <v>1.7269987279362624</v>
      </c>
      <c r="F30" s="93" t="s">
        <v>580</v>
      </c>
      <c r="G30" s="93" t="b">
        <v>0</v>
      </c>
      <c r="H30" s="93" t="b">
        <v>0</v>
      </c>
      <c r="I30" s="93" t="b">
        <v>0</v>
      </c>
      <c r="J30" s="93" t="b">
        <v>0</v>
      </c>
      <c r="K30" s="93" t="b">
        <v>0</v>
      </c>
      <c r="L30" s="93" t="b">
        <v>0</v>
      </c>
    </row>
    <row r="31" spans="1:12" ht="15">
      <c r="A31" s="93" t="s">
        <v>498</v>
      </c>
      <c r="B31" s="93" t="s">
        <v>499</v>
      </c>
      <c r="C31" s="93">
        <v>3</v>
      </c>
      <c r="D31" s="133">
        <v>0.006009042942741696</v>
      </c>
      <c r="E31" s="133">
        <v>2.0280287236002437</v>
      </c>
      <c r="F31" s="93" t="s">
        <v>580</v>
      </c>
      <c r="G31" s="93" t="b">
        <v>0</v>
      </c>
      <c r="H31" s="93" t="b">
        <v>0</v>
      </c>
      <c r="I31" s="93" t="b">
        <v>0</v>
      </c>
      <c r="J31" s="93" t="b">
        <v>0</v>
      </c>
      <c r="K31" s="93" t="b">
        <v>0</v>
      </c>
      <c r="L31" s="93" t="b">
        <v>0</v>
      </c>
    </row>
    <row r="32" spans="1:12" ht="15">
      <c r="A32" s="93" t="s">
        <v>499</v>
      </c>
      <c r="B32" s="93" t="s">
        <v>500</v>
      </c>
      <c r="C32" s="93">
        <v>3</v>
      </c>
      <c r="D32" s="133">
        <v>0.006009042942741696</v>
      </c>
      <c r="E32" s="133">
        <v>2.0280287236002437</v>
      </c>
      <c r="F32" s="93" t="s">
        <v>580</v>
      </c>
      <c r="G32" s="93" t="b">
        <v>0</v>
      </c>
      <c r="H32" s="93" t="b">
        <v>0</v>
      </c>
      <c r="I32" s="93" t="b">
        <v>0</v>
      </c>
      <c r="J32" s="93" t="b">
        <v>0</v>
      </c>
      <c r="K32" s="93" t="b">
        <v>0</v>
      </c>
      <c r="L32" s="93" t="b">
        <v>0</v>
      </c>
    </row>
    <row r="33" spans="1:12" ht="15">
      <c r="A33" s="93" t="s">
        <v>500</v>
      </c>
      <c r="B33" s="93" t="s">
        <v>501</v>
      </c>
      <c r="C33" s="93">
        <v>3</v>
      </c>
      <c r="D33" s="133">
        <v>0.006009042942741696</v>
      </c>
      <c r="E33" s="133">
        <v>2.0280287236002437</v>
      </c>
      <c r="F33" s="93" t="s">
        <v>580</v>
      </c>
      <c r="G33" s="93" t="b">
        <v>0</v>
      </c>
      <c r="H33" s="93" t="b">
        <v>0</v>
      </c>
      <c r="I33" s="93" t="b">
        <v>0</v>
      </c>
      <c r="J33" s="93" t="b">
        <v>0</v>
      </c>
      <c r="K33" s="93" t="b">
        <v>0</v>
      </c>
      <c r="L33" s="93" t="b">
        <v>0</v>
      </c>
    </row>
    <row r="34" spans="1:12" ht="15">
      <c r="A34" s="93" t="s">
        <v>501</v>
      </c>
      <c r="B34" s="93" t="s">
        <v>495</v>
      </c>
      <c r="C34" s="93">
        <v>3</v>
      </c>
      <c r="D34" s="133">
        <v>0.006009042942741696</v>
      </c>
      <c r="E34" s="133">
        <v>1.7269987279362624</v>
      </c>
      <c r="F34" s="93" t="s">
        <v>580</v>
      </c>
      <c r="G34" s="93" t="b">
        <v>0</v>
      </c>
      <c r="H34" s="93" t="b">
        <v>0</v>
      </c>
      <c r="I34" s="93" t="b">
        <v>0</v>
      </c>
      <c r="J34" s="93" t="b">
        <v>0</v>
      </c>
      <c r="K34" s="93" t="b">
        <v>0</v>
      </c>
      <c r="L34" s="93" t="b">
        <v>0</v>
      </c>
    </row>
    <row r="35" spans="1:12" ht="15">
      <c r="A35" s="93" t="s">
        <v>495</v>
      </c>
      <c r="B35" s="93" t="s">
        <v>502</v>
      </c>
      <c r="C35" s="93">
        <v>3</v>
      </c>
      <c r="D35" s="133">
        <v>0.006009042942741696</v>
      </c>
      <c r="E35" s="133">
        <v>1.7269987279362624</v>
      </c>
      <c r="F35" s="93" t="s">
        <v>580</v>
      </c>
      <c r="G35" s="93" t="b">
        <v>0</v>
      </c>
      <c r="H35" s="93" t="b">
        <v>0</v>
      </c>
      <c r="I35" s="93" t="b">
        <v>0</v>
      </c>
      <c r="J35" s="93" t="b">
        <v>0</v>
      </c>
      <c r="K35" s="93" t="b">
        <v>0</v>
      </c>
      <c r="L35" s="93" t="b">
        <v>0</v>
      </c>
    </row>
    <row r="36" spans="1:12" ht="15">
      <c r="A36" s="93" t="s">
        <v>502</v>
      </c>
      <c r="B36" s="93" t="s">
        <v>503</v>
      </c>
      <c r="C36" s="93">
        <v>3</v>
      </c>
      <c r="D36" s="133">
        <v>0.006009042942741696</v>
      </c>
      <c r="E36" s="133">
        <v>2.0280287236002437</v>
      </c>
      <c r="F36" s="93" t="s">
        <v>580</v>
      </c>
      <c r="G36" s="93" t="b">
        <v>0</v>
      </c>
      <c r="H36" s="93" t="b">
        <v>0</v>
      </c>
      <c r="I36" s="93" t="b">
        <v>0</v>
      </c>
      <c r="J36" s="93" t="b">
        <v>0</v>
      </c>
      <c r="K36" s="93" t="b">
        <v>0</v>
      </c>
      <c r="L36" s="93" t="b">
        <v>0</v>
      </c>
    </row>
    <row r="37" spans="1:12" ht="15">
      <c r="A37" s="93" t="s">
        <v>503</v>
      </c>
      <c r="B37" s="93" t="s">
        <v>575</v>
      </c>
      <c r="C37" s="93">
        <v>3</v>
      </c>
      <c r="D37" s="133">
        <v>0.006009042942741696</v>
      </c>
      <c r="E37" s="133">
        <v>2.0280287236002437</v>
      </c>
      <c r="F37" s="93" t="s">
        <v>580</v>
      </c>
      <c r="G37" s="93" t="b">
        <v>0</v>
      </c>
      <c r="H37" s="93" t="b">
        <v>0</v>
      </c>
      <c r="I37" s="93" t="b">
        <v>0</v>
      </c>
      <c r="J37" s="93" t="b">
        <v>0</v>
      </c>
      <c r="K37" s="93" t="b">
        <v>0</v>
      </c>
      <c r="L37" s="93" t="b">
        <v>0</v>
      </c>
    </row>
    <row r="38" spans="1:12" ht="15">
      <c r="A38" s="93" t="s">
        <v>575</v>
      </c>
      <c r="B38" s="93" t="s">
        <v>215</v>
      </c>
      <c r="C38" s="93">
        <v>3</v>
      </c>
      <c r="D38" s="133">
        <v>0.006009042942741696</v>
      </c>
      <c r="E38" s="133">
        <v>2.0280287236002437</v>
      </c>
      <c r="F38" s="93" t="s">
        <v>580</v>
      </c>
      <c r="G38" s="93" t="b">
        <v>0</v>
      </c>
      <c r="H38" s="93" t="b">
        <v>0</v>
      </c>
      <c r="I38" s="93" t="b">
        <v>0</v>
      </c>
      <c r="J38" s="93" t="b">
        <v>0</v>
      </c>
      <c r="K38" s="93" t="b">
        <v>0</v>
      </c>
      <c r="L38" s="93" t="b">
        <v>0</v>
      </c>
    </row>
    <row r="39" spans="1:12" ht="15">
      <c r="A39" s="93" t="s">
        <v>215</v>
      </c>
      <c r="B39" s="93" t="s">
        <v>576</v>
      </c>
      <c r="C39" s="93">
        <v>3</v>
      </c>
      <c r="D39" s="133">
        <v>0.006009042942741696</v>
      </c>
      <c r="E39" s="133">
        <v>2.0280287236002437</v>
      </c>
      <c r="F39" s="93" t="s">
        <v>580</v>
      </c>
      <c r="G39" s="93" t="b">
        <v>0</v>
      </c>
      <c r="H39" s="93" t="b">
        <v>0</v>
      </c>
      <c r="I39" s="93" t="b">
        <v>0</v>
      </c>
      <c r="J39" s="93" t="b">
        <v>0</v>
      </c>
      <c r="K39" s="93" t="b">
        <v>0</v>
      </c>
      <c r="L39" s="93" t="b">
        <v>0</v>
      </c>
    </row>
    <row r="40" spans="1:12" ht="15">
      <c r="A40" s="93" t="s">
        <v>576</v>
      </c>
      <c r="B40" s="93" t="s">
        <v>486</v>
      </c>
      <c r="C40" s="93">
        <v>3</v>
      </c>
      <c r="D40" s="133">
        <v>0.006009042942741696</v>
      </c>
      <c r="E40" s="133">
        <v>1.3590219426416679</v>
      </c>
      <c r="F40" s="93" t="s">
        <v>580</v>
      </c>
      <c r="G40" s="93" t="b">
        <v>0</v>
      </c>
      <c r="H40" s="93" t="b">
        <v>0</v>
      </c>
      <c r="I40" s="93" t="b">
        <v>0</v>
      </c>
      <c r="J40" s="93" t="b">
        <v>0</v>
      </c>
      <c r="K40" s="93" t="b">
        <v>0</v>
      </c>
      <c r="L40" s="93" t="b">
        <v>0</v>
      </c>
    </row>
    <row r="41" spans="1:12" ht="15">
      <c r="A41" s="93" t="s">
        <v>486</v>
      </c>
      <c r="B41" s="93" t="s">
        <v>577</v>
      </c>
      <c r="C41" s="93">
        <v>3</v>
      </c>
      <c r="D41" s="133">
        <v>0.006009042942741696</v>
      </c>
      <c r="E41" s="133">
        <v>1.3590219426416679</v>
      </c>
      <c r="F41" s="93" t="s">
        <v>580</v>
      </c>
      <c r="G41" s="93" t="b">
        <v>0</v>
      </c>
      <c r="H41" s="93" t="b">
        <v>0</v>
      </c>
      <c r="I41" s="93" t="b">
        <v>0</v>
      </c>
      <c r="J41" s="93" t="b">
        <v>0</v>
      </c>
      <c r="K41" s="93" t="b">
        <v>0</v>
      </c>
      <c r="L41" s="93" t="b">
        <v>0</v>
      </c>
    </row>
    <row r="42" spans="1:12" ht="15">
      <c r="A42" s="93" t="s">
        <v>487</v>
      </c>
      <c r="B42" s="93" t="s">
        <v>226</v>
      </c>
      <c r="C42" s="93">
        <v>11</v>
      </c>
      <c r="D42" s="133">
        <v>0</v>
      </c>
      <c r="E42" s="133">
        <v>1.3979400086720377</v>
      </c>
      <c r="F42" s="93" t="s">
        <v>454</v>
      </c>
      <c r="G42" s="93" t="b">
        <v>0</v>
      </c>
      <c r="H42" s="93" t="b">
        <v>0</v>
      </c>
      <c r="I42" s="93" t="b">
        <v>0</v>
      </c>
      <c r="J42" s="93" t="b">
        <v>0</v>
      </c>
      <c r="K42" s="93" t="b">
        <v>0</v>
      </c>
      <c r="L42" s="93" t="b">
        <v>0</v>
      </c>
    </row>
    <row r="43" spans="1:12" ht="15">
      <c r="A43" s="93" t="s">
        <v>226</v>
      </c>
      <c r="B43" s="93" t="s">
        <v>488</v>
      </c>
      <c r="C43" s="93">
        <v>11</v>
      </c>
      <c r="D43" s="133">
        <v>0</v>
      </c>
      <c r="E43" s="133">
        <v>1.3979400086720377</v>
      </c>
      <c r="F43" s="93" t="s">
        <v>454</v>
      </c>
      <c r="G43" s="93" t="b">
        <v>0</v>
      </c>
      <c r="H43" s="93" t="b">
        <v>0</v>
      </c>
      <c r="I43" s="93" t="b">
        <v>0</v>
      </c>
      <c r="J43" s="93" t="b">
        <v>0</v>
      </c>
      <c r="K43" s="93" t="b">
        <v>0</v>
      </c>
      <c r="L43" s="93" t="b">
        <v>0</v>
      </c>
    </row>
    <row r="44" spans="1:12" ht="15">
      <c r="A44" s="93" t="s">
        <v>488</v>
      </c>
      <c r="B44" s="93" t="s">
        <v>486</v>
      </c>
      <c r="C44" s="93">
        <v>11</v>
      </c>
      <c r="D44" s="133">
        <v>0</v>
      </c>
      <c r="E44" s="133">
        <v>1.3979400086720377</v>
      </c>
      <c r="F44" s="93" t="s">
        <v>454</v>
      </c>
      <c r="G44" s="93" t="b">
        <v>0</v>
      </c>
      <c r="H44" s="93" t="b">
        <v>0</v>
      </c>
      <c r="I44" s="93" t="b">
        <v>0</v>
      </c>
      <c r="J44" s="93" t="b">
        <v>0</v>
      </c>
      <c r="K44" s="93" t="b">
        <v>0</v>
      </c>
      <c r="L44" s="93" t="b">
        <v>0</v>
      </c>
    </row>
    <row r="45" spans="1:12" ht="15">
      <c r="A45" s="93" t="s">
        <v>486</v>
      </c>
      <c r="B45" s="93" t="s">
        <v>228</v>
      </c>
      <c r="C45" s="93">
        <v>11</v>
      </c>
      <c r="D45" s="133">
        <v>0</v>
      </c>
      <c r="E45" s="133">
        <v>1.3979400086720377</v>
      </c>
      <c r="F45" s="93" t="s">
        <v>454</v>
      </c>
      <c r="G45" s="93" t="b">
        <v>0</v>
      </c>
      <c r="H45" s="93" t="b">
        <v>0</v>
      </c>
      <c r="I45" s="93" t="b">
        <v>0</v>
      </c>
      <c r="J45" s="93" t="b">
        <v>0</v>
      </c>
      <c r="K45" s="93" t="b">
        <v>0</v>
      </c>
      <c r="L45" s="93" t="b">
        <v>0</v>
      </c>
    </row>
    <row r="46" spans="1:12" ht="15">
      <c r="A46" s="93" t="s">
        <v>228</v>
      </c>
      <c r="B46" s="93" t="s">
        <v>490</v>
      </c>
      <c r="C46" s="93">
        <v>11</v>
      </c>
      <c r="D46" s="133">
        <v>0</v>
      </c>
      <c r="E46" s="133">
        <v>1.3979400086720377</v>
      </c>
      <c r="F46" s="93" t="s">
        <v>454</v>
      </c>
      <c r="G46" s="93" t="b">
        <v>0</v>
      </c>
      <c r="H46" s="93" t="b">
        <v>0</v>
      </c>
      <c r="I46" s="93" t="b">
        <v>0</v>
      </c>
      <c r="J46" s="93" t="b">
        <v>0</v>
      </c>
      <c r="K46" s="93" t="b">
        <v>0</v>
      </c>
      <c r="L46" s="93" t="b">
        <v>0</v>
      </c>
    </row>
    <row r="47" spans="1:12" ht="15">
      <c r="A47" s="93" t="s">
        <v>490</v>
      </c>
      <c r="B47" s="93" t="s">
        <v>491</v>
      </c>
      <c r="C47" s="93">
        <v>11</v>
      </c>
      <c r="D47" s="133">
        <v>0</v>
      </c>
      <c r="E47" s="133">
        <v>1.3979400086720377</v>
      </c>
      <c r="F47" s="93" t="s">
        <v>454</v>
      </c>
      <c r="G47" s="93" t="b">
        <v>0</v>
      </c>
      <c r="H47" s="93" t="b">
        <v>0</v>
      </c>
      <c r="I47" s="93" t="b">
        <v>0</v>
      </c>
      <c r="J47" s="93" t="b">
        <v>0</v>
      </c>
      <c r="K47" s="93" t="b">
        <v>0</v>
      </c>
      <c r="L47" s="93" t="b">
        <v>0</v>
      </c>
    </row>
    <row r="48" spans="1:12" ht="15">
      <c r="A48" s="93" t="s">
        <v>491</v>
      </c>
      <c r="B48" s="93" t="s">
        <v>485</v>
      </c>
      <c r="C48" s="93">
        <v>11</v>
      </c>
      <c r="D48" s="133">
        <v>0</v>
      </c>
      <c r="E48" s="133">
        <v>1.0969100130080565</v>
      </c>
      <c r="F48" s="93" t="s">
        <v>454</v>
      </c>
      <c r="G48" s="93" t="b">
        <v>0</v>
      </c>
      <c r="H48" s="93" t="b">
        <v>0</v>
      </c>
      <c r="I48" s="93" t="b">
        <v>0</v>
      </c>
      <c r="J48" s="93" t="b">
        <v>0</v>
      </c>
      <c r="K48" s="93" t="b">
        <v>0</v>
      </c>
      <c r="L48" s="93" t="b">
        <v>0</v>
      </c>
    </row>
    <row r="49" spans="1:12" ht="15">
      <c r="A49" s="93" t="s">
        <v>485</v>
      </c>
      <c r="B49" s="93" t="s">
        <v>492</v>
      </c>
      <c r="C49" s="93">
        <v>11</v>
      </c>
      <c r="D49" s="133">
        <v>0</v>
      </c>
      <c r="E49" s="133">
        <v>1.0969100130080565</v>
      </c>
      <c r="F49" s="93" t="s">
        <v>454</v>
      </c>
      <c r="G49" s="93" t="b">
        <v>0</v>
      </c>
      <c r="H49" s="93" t="b">
        <v>0</v>
      </c>
      <c r="I49" s="93" t="b">
        <v>0</v>
      </c>
      <c r="J49" s="93" t="b">
        <v>0</v>
      </c>
      <c r="K49" s="93" t="b">
        <v>0</v>
      </c>
      <c r="L49" s="93" t="b">
        <v>0</v>
      </c>
    </row>
    <row r="50" spans="1:12" ht="15">
      <c r="A50" s="93" t="s">
        <v>492</v>
      </c>
      <c r="B50" s="93" t="s">
        <v>493</v>
      </c>
      <c r="C50" s="93">
        <v>11</v>
      </c>
      <c r="D50" s="133">
        <v>0</v>
      </c>
      <c r="E50" s="133">
        <v>1.3979400086720377</v>
      </c>
      <c r="F50" s="93" t="s">
        <v>454</v>
      </c>
      <c r="G50" s="93" t="b">
        <v>0</v>
      </c>
      <c r="H50" s="93" t="b">
        <v>0</v>
      </c>
      <c r="I50" s="93" t="b">
        <v>0</v>
      </c>
      <c r="J50" s="93" t="b">
        <v>0</v>
      </c>
      <c r="K50" s="93" t="b">
        <v>0</v>
      </c>
      <c r="L50" s="93" t="b">
        <v>0</v>
      </c>
    </row>
    <row r="51" spans="1:12" ht="15">
      <c r="A51" s="93" t="s">
        <v>493</v>
      </c>
      <c r="B51" s="93" t="s">
        <v>561</v>
      </c>
      <c r="C51" s="93">
        <v>11</v>
      </c>
      <c r="D51" s="133">
        <v>0</v>
      </c>
      <c r="E51" s="133">
        <v>1.3979400086720377</v>
      </c>
      <c r="F51" s="93" t="s">
        <v>454</v>
      </c>
      <c r="G51" s="93" t="b">
        <v>0</v>
      </c>
      <c r="H51" s="93" t="b">
        <v>0</v>
      </c>
      <c r="I51" s="93" t="b">
        <v>0</v>
      </c>
      <c r="J51" s="93" t="b">
        <v>0</v>
      </c>
      <c r="K51" s="93" t="b">
        <v>0</v>
      </c>
      <c r="L51" s="93" t="b">
        <v>0</v>
      </c>
    </row>
    <row r="52" spans="1:12" ht="15">
      <c r="A52" s="93" t="s">
        <v>561</v>
      </c>
      <c r="B52" s="93" t="s">
        <v>562</v>
      </c>
      <c r="C52" s="93">
        <v>11</v>
      </c>
      <c r="D52" s="133">
        <v>0</v>
      </c>
      <c r="E52" s="133">
        <v>1.3979400086720377</v>
      </c>
      <c r="F52" s="93" t="s">
        <v>454</v>
      </c>
      <c r="G52" s="93" t="b">
        <v>0</v>
      </c>
      <c r="H52" s="93" t="b">
        <v>0</v>
      </c>
      <c r="I52" s="93" t="b">
        <v>0</v>
      </c>
      <c r="J52" s="93" t="b">
        <v>0</v>
      </c>
      <c r="K52" s="93" t="b">
        <v>0</v>
      </c>
      <c r="L52" s="93" t="b">
        <v>0</v>
      </c>
    </row>
    <row r="53" spans="1:12" ht="15">
      <c r="A53" s="93" t="s">
        <v>562</v>
      </c>
      <c r="B53" s="93" t="s">
        <v>563</v>
      </c>
      <c r="C53" s="93">
        <v>11</v>
      </c>
      <c r="D53" s="133">
        <v>0</v>
      </c>
      <c r="E53" s="133">
        <v>1.3979400086720377</v>
      </c>
      <c r="F53" s="93" t="s">
        <v>454</v>
      </c>
      <c r="G53" s="93" t="b">
        <v>0</v>
      </c>
      <c r="H53" s="93" t="b">
        <v>0</v>
      </c>
      <c r="I53" s="93" t="b">
        <v>0</v>
      </c>
      <c r="J53" s="93" t="b">
        <v>1</v>
      </c>
      <c r="K53" s="93" t="b">
        <v>0</v>
      </c>
      <c r="L53" s="93" t="b">
        <v>0</v>
      </c>
    </row>
    <row r="54" spans="1:12" ht="15">
      <c r="A54" s="93" t="s">
        <v>563</v>
      </c>
      <c r="B54" s="93" t="s">
        <v>564</v>
      </c>
      <c r="C54" s="93">
        <v>11</v>
      </c>
      <c r="D54" s="133">
        <v>0</v>
      </c>
      <c r="E54" s="133">
        <v>1.3979400086720377</v>
      </c>
      <c r="F54" s="93" t="s">
        <v>454</v>
      </c>
      <c r="G54" s="93" t="b">
        <v>1</v>
      </c>
      <c r="H54" s="93" t="b">
        <v>0</v>
      </c>
      <c r="I54" s="93" t="b">
        <v>0</v>
      </c>
      <c r="J54" s="93" t="b">
        <v>0</v>
      </c>
      <c r="K54" s="93" t="b">
        <v>0</v>
      </c>
      <c r="L54" s="93" t="b">
        <v>0</v>
      </c>
    </row>
    <row r="55" spans="1:12" ht="15">
      <c r="A55" s="93" t="s">
        <v>564</v>
      </c>
      <c r="B55" s="93" t="s">
        <v>565</v>
      </c>
      <c r="C55" s="93">
        <v>11</v>
      </c>
      <c r="D55" s="133">
        <v>0</v>
      </c>
      <c r="E55" s="133">
        <v>1.3979400086720377</v>
      </c>
      <c r="F55" s="93" t="s">
        <v>454</v>
      </c>
      <c r="G55" s="93" t="b">
        <v>0</v>
      </c>
      <c r="H55" s="93" t="b">
        <v>0</v>
      </c>
      <c r="I55" s="93" t="b">
        <v>0</v>
      </c>
      <c r="J55" s="93" t="b">
        <v>0</v>
      </c>
      <c r="K55" s="93" t="b">
        <v>0</v>
      </c>
      <c r="L55" s="93" t="b">
        <v>0</v>
      </c>
    </row>
    <row r="56" spans="1:12" ht="15">
      <c r="A56" s="93" t="s">
        <v>565</v>
      </c>
      <c r="B56" s="93" t="s">
        <v>566</v>
      </c>
      <c r="C56" s="93">
        <v>11</v>
      </c>
      <c r="D56" s="133">
        <v>0</v>
      </c>
      <c r="E56" s="133">
        <v>1.3979400086720377</v>
      </c>
      <c r="F56" s="93" t="s">
        <v>454</v>
      </c>
      <c r="G56" s="93" t="b">
        <v>0</v>
      </c>
      <c r="H56" s="93" t="b">
        <v>0</v>
      </c>
      <c r="I56" s="93" t="b">
        <v>0</v>
      </c>
      <c r="J56" s="93" t="b">
        <v>0</v>
      </c>
      <c r="K56" s="93" t="b">
        <v>0</v>
      </c>
      <c r="L56" s="93" t="b">
        <v>0</v>
      </c>
    </row>
    <row r="57" spans="1:12" ht="15">
      <c r="A57" s="93" t="s">
        <v>566</v>
      </c>
      <c r="B57" s="93" t="s">
        <v>567</v>
      </c>
      <c r="C57" s="93">
        <v>11</v>
      </c>
      <c r="D57" s="133">
        <v>0</v>
      </c>
      <c r="E57" s="133">
        <v>1.3979400086720377</v>
      </c>
      <c r="F57" s="93" t="s">
        <v>454</v>
      </c>
      <c r="G57" s="93" t="b">
        <v>0</v>
      </c>
      <c r="H57" s="93" t="b">
        <v>0</v>
      </c>
      <c r="I57" s="93" t="b">
        <v>0</v>
      </c>
      <c r="J57" s="93" t="b">
        <v>0</v>
      </c>
      <c r="K57" s="93" t="b">
        <v>0</v>
      </c>
      <c r="L57" s="93" t="b">
        <v>0</v>
      </c>
    </row>
    <row r="58" spans="1:12" ht="15">
      <c r="A58" s="93" t="s">
        <v>567</v>
      </c>
      <c r="B58" s="93" t="s">
        <v>485</v>
      </c>
      <c r="C58" s="93">
        <v>11</v>
      </c>
      <c r="D58" s="133">
        <v>0</v>
      </c>
      <c r="E58" s="133">
        <v>1.0969100130080565</v>
      </c>
      <c r="F58" s="93" t="s">
        <v>454</v>
      </c>
      <c r="G58" s="93" t="b">
        <v>0</v>
      </c>
      <c r="H58" s="93" t="b">
        <v>0</v>
      </c>
      <c r="I58" s="93" t="b">
        <v>0</v>
      </c>
      <c r="J58" s="93" t="b">
        <v>0</v>
      </c>
      <c r="K58" s="93" t="b">
        <v>0</v>
      </c>
      <c r="L58" s="93" t="b">
        <v>0</v>
      </c>
    </row>
    <row r="59" spans="1:12" ht="15">
      <c r="A59" s="93" t="s">
        <v>485</v>
      </c>
      <c r="B59" s="93" t="s">
        <v>568</v>
      </c>
      <c r="C59" s="93">
        <v>11</v>
      </c>
      <c r="D59" s="133">
        <v>0</v>
      </c>
      <c r="E59" s="133">
        <v>1.0969100130080565</v>
      </c>
      <c r="F59" s="93" t="s">
        <v>454</v>
      </c>
      <c r="G59" s="93" t="b">
        <v>0</v>
      </c>
      <c r="H59" s="93" t="b">
        <v>0</v>
      </c>
      <c r="I59" s="93" t="b">
        <v>0</v>
      </c>
      <c r="J59" s="93" t="b">
        <v>0</v>
      </c>
      <c r="K59" s="93" t="b">
        <v>0</v>
      </c>
      <c r="L59" s="93" t="b">
        <v>0</v>
      </c>
    </row>
    <row r="60" spans="1:12" ht="15">
      <c r="A60" s="93" t="s">
        <v>568</v>
      </c>
      <c r="B60" s="93" t="s">
        <v>225</v>
      </c>
      <c r="C60" s="93">
        <v>11</v>
      </c>
      <c r="D60" s="133">
        <v>0</v>
      </c>
      <c r="E60" s="133">
        <v>1.3979400086720377</v>
      </c>
      <c r="F60" s="93" t="s">
        <v>454</v>
      </c>
      <c r="G60" s="93" t="b">
        <v>0</v>
      </c>
      <c r="H60" s="93" t="b">
        <v>0</v>
      </c>
      <c r="I60" s="93" t="b">
        <v>0</v>
      </c>
      <c r="J60" s="93" t="b">
        <v>0</v>
      </c>
      <c r="K60" s="93" t="b">
        <v>0</v>
      </c>
      <c r="L60" s="93" t="b">
        <v>0</v>
      </c>
    </row>
    <row r="61" spans="1:12" ht="15">
      <c r="A61" s="93" t="s">
        <v>225</v>
      </c>
      <c r="B61" s="93" t="s">
        <v>569</v>
      </c>
      <c r="C61" s="93">
        <v>11</v>
      </c>
      <c r="D61" s="133">
        <v>0</v>
      </c>
      <c r="E61" s="133">
        <v>1.3979400086720377</v>
      </c>
      <c r="F61" s="93" t="s">
        <v>454</v>
      </c>
      <c r="G61" s="93" t="b">
        <v>0</v>
      </c>
      <c r="H61" s="93" t="b">
        <v>0</v>
      </c>
      <c r="I61" s="93" t="b">
        <v>0</v>
      </c>
      <c r="J61" s="93" t="b">
        <v>0</v>
      </c>
      <c r="K61" s="93" t="b">
        <v>0</v>
      </c>
      <c r="L61" s="93" t="b">
        <v>0</v>
      </c>
    </row>
    <row r="62" spans="1:12" ht="15">
      <c r="A62" s="93" t="s">
        <v>569</v>
      </c>
      <c r="B62" s="93" t="s">
        <v>570</v>
      </c>
      <c r="C62" s="93">
        <v>11</v>
      </c>
      <c r="D62" s="133">
        <v>0</v>
      </c>
      <c r="E62" s="133">
        <v>1.3979400086720377</v>
      </c>
      <c r="F62" s="93" t="s">
        <v>454</v>
      </c>
      <c r="G62" s="93" t="b">
        <v>0</v>
      </c>
      <c r="H62" s="93" t="b">
        <v>0</v>
      </c>
      <c r="I62" s="93" t="b">
        <v>0</v>
      </c>
      <c r="J62" s="93" t="b">
        <v>0</v>
      </c>
      <c r="K62" s="93" t="b">
        <v>0</v>
      </c>
      <c r="L62" s="93" t="b">
        <v>0</v>
      </c>
    </row>
    <row r="63" spans="1:12" ht="15">
      <c r="A63" s="93" t="s">
        <v>570</v>
      </c>
      <c r="B63" s="93" t="s">
        <v>571</v>
      </c>
      <c r="C63" s="93">
        <v>11</v>
      </c>
      <c r="D63" s="133">
        <v>0</v>
      </c>
      <c r="E63" s="133">
        <v>1.3979400086720377</v>
      </c>
      <c r="F63" s="93" t="s">
        <v>454</v>
      </c>
      <c r="G63" s="93" t="b">
        <v>0</v>
      </c>
      <c r="H63" s="93" t="b">
        <v>0</v>
      </c>
      <c r="I63" s="93" t="b">
        <v>0</v>
      </c>
      <c r="J63" s="93" t="b">
        <v>0</v>
      </c>
      <c r="K63" s="93" t="b">
        <v>0</v>
      </c>
      <c r="L63" s="93" t="b">
        <v>0</v>
      </c>
    </row>
    <row r="64" spans="1:12" ht="15">
      <c r="A64" s="93" t="s">
        <v>571</v>
      </c>
      <c r="B64" s="93" t="s">
        <v>572</v>
      </c>
      <c r="C64" s="93">
        <v>11</v>
      </c>
      <c r="D64" s="133">
        <v>0</v>
      </c>
      <c r="E64" s="133">
        <v>1.3979400086720377</v>
      </c>
      <c r="F64" s="93" t="s">
        <v>454</v>
      </c>
      <c r="G64" s="93" t="b">
        <v>0</v>
      </c>
      <c r="H64" s="93" t="b">
        <v>0</v>
      </c>
      <c r="I64" s="93" t="b">
        <v>0</v>
      </c>
      <c r="J64" s="93" t="b">
        <v>0</v>
      </c>
      <c r="K64" s="93" t="b">
        <v>0</v>
      </c>
      <c r="L64" s="93" t="b">
        <v>0</v>
      </c>
    </row>
    <row r="65" spans="1:12" ht="15">
      <c r="A65" s="93" t="s">
        <v>572</v>
      </c>
      <c r="B65" s="93" t="s">
        <v>573</v>
      </c>
      <c r="C65" s="93">
        <v>11</v>
      </c>
      <c r="D65" s="133">
        <v>0</v>
      </c>
      <c r="E65" s="133">
        <v>1.3979400086720377</v>
      </c>
      <c r="F65" s="93" t="s">
        <v>454</v>
      </c>
      <c r="G65" s="93" t="b">
        <v>0</v>
      </c>
      <c r="H65" s="93" t="b">
        <v>0</v>
      </c>
      <c r="I65" s="93" t="b">
        <v>0</v>
      </c>
      <c r="J65" s="93" t="b">
        <v>0</v>
      </c>
      <c r="K65" s="93" t="b">
        <v>0</v>
      </c>
      <c r="L65" s="93" t="b">
        <v>0</v>
      </c>
    </row>
    <row r="66" spans="1:12" ht="15">
      <c r="A66" s="93" t="s">
        <v>573</v>
      </c>
      <c r="B66" s="93" t="s">
        <v>574</v>
      </c>
      <c r="C66" s="93">
        <v>11</v>
      </c>
      <c r="D66" s="133">
        <v>0</v>
      </c>
      <c r="E66" s="133">
        <v>1.3979400086720377</v>
      </c>
      <c r="F66" s="93" t="s">
        <v>454</v>
      </c>
      <c r="G66" s="93" t="b">
        <v>0</v>
      </c>
      <c r="H66" s="93" t="b">
        <v>0</v>
      </c>
      <c r="I66" s="93" t="b">
        <v>0</v>
      </c>
      <c r="J66" s="93" t="b">
        <v>0</v>
      </c>
      <c r="K66" s="93" t="b">
        <v>0</v>
      </c>
      <c r="L66" s="93" t="b">
        <v>0</v>
      </c>
    </row>
    <row r="67" spans="1:12" ht="15">
      <c r="A67" s="93" t="s">
        <v>216</v>
      </c>
      <c r="B67" s="93" t="s">
        <v>496</v>
      </c>
      <c r="C67" s="93">
        <v>3</v>
      </c>
      <c r="D67" s="133">
        <v>0</v>
      </c>
      <c r="E67" s="133">
        <v>1.1760912590556813</v>
      </c>
      <c r="F67" s="93" t="s">
        <v>455</v>
      </c>
      <c r="G67" s="93" t="b">
        <v>0</v>
      </c>
      <c r="H67" s="93" t="b">
        <v>0</v>
      </c>
      <c r="I67" s="93" t="b">
        <v>0</v>
      </c>
      <c r="J67" s="93" t="b">
        <v>0</v>
      </c>
      <c r="K67" s="93" t="b">
        <v>0</v>
      </c>
      <c r="L67" s="93" t="b">
        <v>0</v>
      </c>
    </row>
    <row r="68" spans="1:12" ht="15">
      <c r="A68" s="93" t="s">
        <v>496</v>
      </c>
      <c r="B68" s="93" t="s">
        <v>497</v>
      </c>
      <c r="C68" s="93">
        <v>3</v>
      </c>
      <c r="D68" s="133">
        <v>0</v>
      </c>
      <c r="E68" s="133">
        <v>1.1760912590556813</v>
      </c>
      <c r="F68" s="93" t="s">
        <v>455</v>
      </c>
      <c r="G68" s="93" t="b">
        <v>0</v>
      </c>
      <c r="H68" s="93" t="b">
        <v>0</v>
      </c>
      <c r="I68" s="93" t="b">
        <v>0</v>
      </c>
      <c r="J68" s="93" t="b">
        <v>0</v>
      </c>
      <c r="K68" s="93" t="b">
        <v>0</v>
      </c>
      <c r="L68" s="93" t="b">
        <v>0</v>
      </c>
    </row>
    <row r="69" spans="1:12" ht="15">
      <c r="A69" s="93" t="s">
        <v>497</v>
      </c>
      <c r="B69" s="93" t="s">
        <v>495</v>
      </c>
      <c r="C69" s="93">
        <v>3</v>
      </c>
      <c r="D69" s="133">
        <v>0</v>
      </c>
      <c r="E69" s="133">
        <v>0.8750612633917001</v>
      </c>
      <c r="F69" s="93" t="s">
        <v>455</v>
      </c>
      <c r="G69" s="93" t="b">
        <v>0</v>
      </c>
      <c r="H69" s="93" t="b">
        <v>0</v>
      </c>
      <c r="I69" s="93" t="b">
        <v>0</v>
      </c>
      <c r="J69" s="93" t="b">
        <v>0</v>
      </c>
      <c r="K69" s="93" t="b">
        <v>0</v>
      </c>
      <c r="L69" s="93" t="b">
        <v>0</v>
      </c>
    </row>
    <row r="70" spans="1:12" ht="15">
      <c r="A70" s="93" t="s">
        <v>495</v>
      </c>
      <c r="B70" s="93" t="s">
        <v>498</v>
      </c>
      <c r="C70" s="93">
        <v>3</v>
      </c>
      <c r="D70" s="133">
        <v>0</v>
      </c>
      <c r="E70" s="133">
        <v>0.8750612633917001</v>
      </c>
      <c r="F70" s="93" t="s">
        <v>455</v>
      </c>
      <c r="G70" s="93" t="b">
        <v>0</v>
      </c>
      <c r="H70" s="93" t="b">
        <v>0</v>
      </c>
      <c r="I70" s="93" t="b">
        <v>0</v>
      </c>
      <c r="J70" s="93" t="b">
        <v>0</v>
      </c>
      <c r="K70" s="93" t="b">
        <v>0</v>
      </c>
      <c r="L70" s="93" t="b">
        <v>0</v>
      </c>
    </row>
    <row r="71" spans="1:12" ht="15">
      <c r="A71" s="93" t="s">
        <v>498</v>
      </c>
      <c r="B71" s="93" t="s">
        <v>499</v>
      </c>
      <c r="C71" s="93">
        <v>3</v>
      </c>
      <c r="D71" s="133">
        <v>0</v>
      </c>
      <c r="E71" s="133">
        <v>1.1760912590556813</v>
      </c>
      <c r="F71" s="93" t="s">
        <v>455</v>
      </c>
      <c r="G71" s="93" t="b">
        <v>0</v>
      </c>
      <c r="H71" s="93" t="b">
        <v>0</v>
      </c>
      <c r="I71" s="93" t="b">
        <v>0</v>
      </c>
      <c r="J71" s="93" t="b">
        <v>0</v>
      </c>
      <c r="K71" s="93" t="b">
        <v>0</v>
      </c>
      <c r="L71" s="93" t="b">
        <v>0</v>
      </c>
    </row>
    <row r="72" spans="1:12" ht="15">
      <c r="A72" s="93" t="s">
        <v>499</v>
      </c>
      <c r="B72" s="93" t="s">
        <v>500</v>
      </c>
      <c r="C72" s="93">
        <v>3</v>
      </c>
      <c r="D72" s="133">
        <v>0</v>
      </c>
      <c r="E72" s="133">
        <v>1.1760912590556813</v>
      </c>
      <c r="F72" s="93" t="s">
        <v>455</v>
      </c>
      <c r="G72" s="93" t="b">
        <v>0</v>
      </c>
      <c r="H72" s="93" t="b">
        <v>0</v>
      </c>
      <c r="I72" s="93" t="b">
        <v>0</v>
      </c>
      <c r="J72" s="93" t="b">
        <v>0</v>
      </c>
      <c r="K72" s="93" t="b">
        <v>0</v>
      </c>
      <c r="L72" s="93" t="b">
        <v>0</v>
      </c>
    </row>
    <row r="73" spans="1:12" ht="15">
      <c r="A73" s="93" t="s">
        <v>500</v>
      </c>
      <c r="B73" s="93" t="s">
        <v>501</v>
      </c>
      <c r="C73" s="93">
        <v>3</v>
      </c>
      <c r="D73" s="133">
        <v>0</v>
      </c>
      <c r="E73" s="133">
        <v>1.1760912590556813</v>
      </c>
      <c r="F73" s="93" t="s">
        <v>455</v>
      </c>
      <c r="G73" s="93" t="b">
        <v>0</v>
      </c>
      <c r="H73" s="93" t="b">
        <v>0</v>
      </c>
      <c r="I73" s="93" t="b">
        <v>0</v>
      </c>
      <c r="J73" s="93" t="b">
        <v>0</v>
      </c>
      <c r="K73" s="93" t="b">
        <v>0</v>
      </c>
      <c r="L73" s="93" t="b">
        <v>0</v>
      </c>
    </row>
    <row r="74" spans="1:12" ht="15">
      <c r="A74" s="93" t="s">
        <v>501</v>
      </c>
      <c r="B74" s="93" t="s">
        <v>495</v>
      </c>
      <c r="C74" s="93">
        <v>3</v>
      </c>
      <c r="D74" s="133">
        <v>0</v>
      </c>
      <c r="E74" s="133">
        <v>0.8750612633917001</v>
      </c>
      <c r="F74" s="93" t="s">
        <v>455</v>
      </c>
      <c r="G74" s="93" t="b">
        <v>0</v>
      </c>
      <c r="H74" s="93" t="b">
        <v>0</v>
      </c>
      <c r="I74" s="93" t="b">
        <v>0</v>
      </c>
      <c r="J74" s="93" t="b">
        <v>0</v>
      </c>
      <c r="K74" s="93" t="b">
        <v>0</v>
      </c>
      <c r="L74" s="93" t="b">
        <v>0</v>
      </c>
    </row>
    <row r="75" spans="1:12" ht="15">
      <c r="A75" s="93" t="s">
        <v>495</v>
      </c>
      <c r="B75" s="93" t="s">
        <v>502</v>
      </c>
      <c r="C75" s="93">
        <v>3</v>
      </c>
      <c r="D75" s="133">
        <v>0</v>
      </c>
      <c r="E75" s="133">
        <v>0.8750612633917001</v>
      </c>
      <c r="F75" s="93" t="s">
        <v>455</v>
      </c>
      <c r="G75" s="93" t="b">
        <v>0</v>
      </c>
      <c r="H75" s="93" t="b">
        <v>0</v>
      </c>
      <c r="I75" s="93" t="b">
        <v>0</v>
      </c>
      <c r="J75" s="93" t="b">
        <v>0</v>
      </c>
      <c r="K75" s="93" t="b">
        <v>0</v>
      </c>
      <c r="L75" s="93" t="b">
        <v>0</v>
      </c>
    </row>
    <row r="76" spans="1:12" ht="15">
      <c r="A76" s="93" t="s">
        <v>502</v>
      </c>
      <c r="B76" s="93" t="s">
        <v>503</v>
      </c>
      <c r="C76" s="93">
        <v>3</v>
      </c>
      <c r="D76" s="133">
        <v>0</v>
      </c>
      <c r="E76" s="133">
        <v>1.1760912590556813</v>
      </c>
      <c r="F76" s="93" t="s">
        <v>455</v>
      </c>
      <c r="G76" s="93" t="b">
        <v>0</v>
      </c>
      <c r="H76" s="93" t="b">
        <v>0</v>
      </c>
      <c r="I76" s="93" t="b">
        <v>0</v>
      </c>
      <c r="J76" s="93" t="b">
        <v>0</v>
      </c>
      <c r="K76" s="93" t="b">
        <v>0</v>
      </c>
      <c r="L76" s="93" t="b">
        <v>0</v>
      </c>
    </row>
    <row r="77" spans="1:12" ht="15">
      <c r="A77" s="93" t="s">
        <v>503</v>
      </c>
      <c r="B77" s="93" t="s">
        <v>575</v>
      </c>
      <c r="C77" s="93">
        <v>3</v>
      </c>
      <c r="D77" s="133">
        <v>0</v>
      </c>
      <c r="E77" s="133">
        <v>1.1760912590556813</v>
      </c>
      <c r="F77" s="93" t="s">
        <v>455</v>
      </c>
      <c r="G77" s="93" t="b">
        <v>0</v>
      </c>
      <c r="H77" s="93" t="b">
        <v>0</v>
      </c>
      <c r="I77" s="93" t="b">
        <v>0</v>
      </c>
      <c r="J77" s="93" t="b">
        <v>0</v>
      </c>
      <c r="K77" s="93" t="b">
        <v>0</v>
      </c>
      <c r="L77" s="93" t="b">
        <v>0</v>
      </c>
    </row>
    <row r="78" spans="1:12" ht="15">
      <c r="A78" s="93" t="s">
        <v>575</v>
      </c>
      <c r="B78" s="93" t="s">
        <v>215</v>
      </c>
      <c r="C78" s="93">
        <v>3</v>
      </c>
      <c r="D78" s="133">
        <v>0</v>
      </c>
      <c r="E78" s="133">
        <v>1.1760912590556813</v>
      </c>
      <c r="F78" s="93" t="s">
        <v>455</v>
      </c>
      <c r="G78" s="93" t="b">
        <v>0</v>
      </c>
      <c r="H78" s="93" t="b">
        <v>0</v>
      </c>
      <c r="I78" s="93" t="b">
        <v>0</v>
      </c>
      <c r="J78" s="93" t="b">
        <v>0</v>
      </c>
      <c r="K78" s="93" t="b">
        <v>0</v>
      </c>
      <c r="L78" s="93" t="b">
        <v>0</v>
      </c>
    </row>
    <row r="79" spans="1:12" ht="15">
      <c r="A79" s="93" t="s">
        <v>215</v>
      </c>
      <c r="B79" s="93" t="s">
        <v>576</v>
      </c>
      <c r="C79" s="93">
        <v>3</v>
      </c>
      <c r="D79" s="133">
        <v>0</v>
      </c>
      <c r="E79" s="133">
        <v>1.1760912590556813</v>
      </c>
      <c r="F79" s="93" t="s">
        <v>455</v>
      </c>
      <c r="G79" s="93" t="b">
        <v>0</v>
      </c>
      <c r="H79" s="93" t="b">
        <v>0</v>
      </c>
      <c r="I79" s="93" t="b">
        <v>0</v>
      </c>
      <c r="J79" s="93" t="b">
        <v>0</v>
      </c>
      <c r="K79" s="93" t="b">
        <v>0</v>
      </c>
      <c r="L79" s="93" t="b">
        <v>0</v>
      </c>
    </row>
    <row r="80" spans="1:12" ht="15">
      <c r="A80" s="93" t="s">
        <v>576</v>
      </c>
      <c r="B80" s="93" t="s">
        <v>486</v>
      </c>
      <c r="C80" s="93">
        <v>3</v>
      </c>
      <c r="D80" s="133">
        <v>0</v>
      </c>
      <c r="E80" s="133">
        <v>1.1760912590556813</v>
      </c>
      <c r="F80" s="93" t="s">
        <v>455</v>
      </c>
      <c r="G80" s="93" t="b">
        <v>0</v>
      </c>
      <c r="H80" s="93" t="b">
        <v>0</v>
      </c>
      <c r="I80" s="93" t="b">
        <v>0</v>
      </c>
      <c r="J80" s="93" t="b">
        <v>0</v>
      </c>
      <c r="K80" s="93" t="b">
        <v>0</v>
      </c>
      <c r="L80" s="93" t="b">
        <v>0</v>
      </c>
    </row>
    <row r="81" spans="1:12" ht="15">
      <c r="A81" s="93" t="s">
        <v>486</v>
      </c>
      <c r="B81" s="93" t="s">
        <v>577</v>
      </c>
      <c r="C81" s="93">
        <v>3</v>
      </c>
      <c r="D81" s="133">
        <v>0</v>
      </c>
      <c r="E81" s="133">
        <v>1.1760912590556813</v>
      </c>
      <c r="F81" s="93" t="s">
        <v>455</v>
      </c>
      <c r="G81" s="93" t="b">
        <v>0</v>
      </c>
      <c r="H81" s="93" t="b">
        <v>0</v>
      </c>
      <c r="I81" s="93" t="b">
        <v>0</v>
      </c>
      <c r="J81" s="93" t="b">
        <v>0</v>
      </c>
      <c r="K81" s="93" t="b">
        <v>0</v>
      </c>
      <c r="L81"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604</v>
      </c>
      <c r="B2" s="136" t="s">
        <v>605</v>
      </c>
      <c r="C2" s="67" t="s">
        <v>606</v>
      </c>
    </row>
    <row r="3" spans="1:3" ht="15">
      <c r="A3" s="135" t="s">
        <v>454</v>
      </c>
      <c r="B3" s="135" t="s">
        <v>454</v>
      </c>
      <c r="C3" s="36">
        <v>41</v>
      </c>
    </row>
    <row r="4" spans="1:3" ht="15">
      <c r="A4" s="135" t="s">
        <v>455</v>
      </c>
      <c r="B4" s="135" t="s">
        <v>455</v>
      </c>
      <c r="C4" s="36">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611</v>
      </c>
      <c r="B1" s="13" t="s">
        <v>17</v>
      </c>
    </row>
    <row r="2" spans="1:2" ht="15">
      <c r="A2" s="85" t="s">
        <v>612</v>
      </c>
      <c r="B2" s="85" t="s">
        <v>618</v>
      </c>
    </row>
    <row r="3" spans="1:2" ht="15">
      <c r="A3" s="85" t="s">
        <v>613</v>
      </c>
      <c r="B3" s="85" t="s">
        <v>619</v>
      </c>
    </row>
    <row r="4" spans="1:2" ht="15">
      <c r="A4" s="85" t="s">
        <v>614</v>
      </c>
      <c r="B4" s="85" t="s">
        <v>620</v>
      </c>
    </row>
    <row r="5" spans="1:2" ht="15">
      <c r="A5" s="85" t="s">
        <v>615</v>
      </c>
      <c r="B5" s="85" t="s">
        <v>621</v>
      </c>
    </row>
    <row r="6" spans="1:2" ht="15">
      <c r="A6" s="85" t="s">
        <v>616</v>
      </c>
      <c r="B6" s="85" t="s">
        <v>622</v>
      </c>
    </row>
    <row r="7" spans="1:2" ht="15">
      <c r="A7" s="85" t="s">
        <v>617</v>
      </c>
      <c r="B7" s="85" t="s">
        <v>619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623</v>
      </c>
      <c r="B1" s="13" t="s">
        <v>34</v>
      </c>
    </row>
    <row r="2" spans="1:2" ht="15">
      <c r="A2" s="127" t="s">
        <v>224</v>
      </c>
      <c r="B2" s="85">
        <v>14</v>
      </c>
    </row>
    <row r="3" spans="1:2" ht="15">
      <c r="A3" s="127" t="s">
        <v>225</v>
      </c>
      <c r="B3" s="85">
        <v>14</v>
      </c>
    </row>
    <row r="4" spans="1:2" ht="15">
      <c r="A4" s="127" t="s">
        <v>228</v>
      </c>
      <c r="B4" s="85">
        <v>14</v>
      </c>
    </row>
    <row r="5" spans="1:2" ht="15">
      <c r="A5" s="127" t="s">
        <v>226</v>
      </c>
      <c r="B5" s="85">
        <v>14</v>
      </c>
    </row>
    <row r="6" spans="1:2" ht="15">
      <c r="A6" s="127" t="s">
        <v>220</v>
      </c>
      <c r="B6" s="85">
        <v>0</v>
      </c>
    </row>
    <row r="7" spans="1:2" ht="15">
      <c r="A7" s="127" t="s">
        <v>221</v>
      </c>
      <c r="B7" s="85">
        <v>0</v>
      </c>
    </row>
    <row r="8" spans="1:2" ht="15">
      <c r="A8" s="127" t="s">
        <v>222</v>
      </c>
      <c r="B8" s="85">
        <v>0</v>
      </c>
    </row>
    <row r="9" spans="1:2" ht="15">
      <c r="A9" s="127" t="s">
        <v>223</v>
      </c>
      <c r="B9" s="85">
        <v>0</v>
      </c>
    </row>
    <row r="10" spans="1:2" ht="15">
      <c r="A10" s="127" t="s">
        <v>227</v>
      </c>
      <c r="B10" s="85">
        <v>0</v>
      </c>
    </row>
    <row r="11" spans="1:2" ht="15">
      <c r="A11" s="127" t="s">
        <v>219</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629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458</v>
      </c>
      <c r="BB2" s="130" t="s">
        <v>549</v>
      </c>
      <c r="BC2" s="130" t="s">
        <v>550</v>
      </c>
      <c r="BD2" s="130" t="s">
        <v>551</v>
      </c>
      <c r="BE2" s="130" t="s">
        <v>552</v>
      </c>
      <c r="BF2" s="130" t="s">
        <v>553</v>
      </c>
      <c r="BG2" s="130" t="s">
        <v>554</v>
      </c>
      <c r="BH2" s="130" t="s">
        <v>555</v>
      </c>
      <c r="BI2" s="130" t="s">
        <v>557</v>
      </c>
      <c r="BJ2" s="130" t="s">
        <v>558</v>
      </c>
      <c r="BK2" s="130" t="s">
        <v>559</v>
      </c>
      <c r="BL2" s="130" t="s">
        <v>593</v>
      </c>
      <c r="BM2" s="130" t="s">
        <v>594</v>
      </c>
      <c r="BN2" s="130" t="s">
        <v>595</v>
      </c>
      <c r="BO2" s="130" t="s">
        <v>596</v>
      </c>
      <c r="BP2" s="130" t="s">
        <v>597</v>
      </c>
      <c r="BQ2" s="130" t="s">
        <v>598</v>
      </c>
      <c r="BR2" s="130" t="s">
        <v>599</v>
      </c>
      <c r="BS2" s="130" t="s">
        <v>600</v>
      </c>
      <c r="BT2" s="130" t="s">
        <v>602</v>
      </c>
      <c r="BU2" s="3"/>
      <c r="BV2" s="3"/>
    </row>
    <row r="3" spans="1:74" ht="41.45" customHeight="1">
      <c r="A3" s="50" t="s">
        <v>214</v>
      </c>
      <c r="C3" s="53"/>
      <c r="D3" s="53" t="s">
        <v>64</v>
      </c>
      <c r="E3" s="54">
        <v>213.9302272205646</v>
      </c>
      <c r="F3" s="55">
        <v>99.57296499367355</v>
      </c>
      <c r="G3" s="114" t="s">
        <v>236</v>
      </c>
      <c r="H3" s="53"/>
      <c r="I3" s="57" t="s">
        <v>214</v>
      </c>
      <c r="J3" s="56"/>
      <c r="K3" s="56"/>
      <c r="L3" s="116" t="s">
        <v>400</v>
      </c>
      <c r="M3" s="59">
        <v>143.3165331083931</v>
      </c>
      <c r="N3" s="60">
        <v>9604.0712890625</v>
      </c>
      <c r="O3" s="60">
        <v>9526.2822265625</v>
      </c>
      <c r="P3" s="58"/>
      <c r="Q3" s="61"/>
      <c r="R3" s="61"/>
      <c r="S3" s="51"/>
      <c r="T3" s="51">
        <v>2</v>
      </c>
      <c r="U3" s="51">
        <v>2</v>
      </c>
      <c r="V3" s="52">
        <v>0</v>
      </c>
      <c r="W3" s="52">
        <v>0.5</v>
      </c>
      <c r="X3" s="52">
        <v>0</v>
      </c>
      <c r="Y3" s="52">
        <v>0.999967</v>
      </c>
      <c r="Z3" s="52">
        <v>1</v>
      </c>
      <c r="AA3" s="52">
        <v>1</v>
      </c>
      <c r="AB3" s="62">
        <v>3</v>
      </c>
      <c r="AC3" s="62"/>
      <c r="AD3" s="63"/>
      <c r="AE3" s="85" t="s">
        <v>318</v>
      </c>
      <c r="AF3" s="85">
        <v>209</v>
      </c>
      <c r="AG3" s="85">
        <v>393</v>
      </c>
      <c r="AH3" s="85">
        <v>243</v>
      </c>
      <c r="AI3" s="85">
        <v>9</v>
      </c>
      <c r="AJ3" s="85"/>
      <c r="AK3" s="85"/>
      <c r="AL3" s="85"/>
      <c r="AM3" s="89" t="s">
        <v>355</v>
      </c>
      <c r="AN3" s="85"/>
      <c r="AO3" s="87">
        <v>40552.56486111111</v>
      </c>
      <c r="AP3" s="85"/>
      <c r="AQ3" s="85" t="b">
        <v>1</v>
      </c>
      <c r="AR3" s="85" t="b">
        <v>0</v>
      </c>
      <c r="AS3" s="85" t="b">
        <v>0</v>
      </c>
      <c r="AT3" s="85"/>
      <c r="AU3" s="85">
        <v>20</v>
      </c>
      <c r="AV3" s="89" t="s">
        <v>379</v>
      </c>
      <c r="AW3" s="85" t="b">
        <v>0</v>
      </c>
      <c r="AX3" s="85" t="s">
        <v>384</v>
      </c>
      <c r="AY3" s="89" t="s">
        <v>385</v>
      </c>
      <c r="AZ3" s="85" t="s">
        <v>66</v>
      </c>
      <c r="BA3" s="85" t="str">
        <f>REPLACE(INDEX(GroupVertices[Group],MATCH(Vertices[[#This Row],[Vertex]],GroupVertices[Vertex],0)),1,1,"")</f>
        <v>2</v>
      </c>
      <c r="BB3" s="51" t="s">
        <v>233</v>
      </c>
      <c r="BC3" s="51" t="s">
        <v>233</v>
      </c>
      <c r="BD3" s="51" t="s">
        <v>234</v>
      </c>
      <c r="BE3" s="51" t="s">
        <v>234</v>
      </c>
      <c r="BF3" s="51"/>
      <c r="BG3" s="51"/>
      <c r="BH3" s="131" t="s">
        <v>506</v>
      </c>
      <c r="BI3" s="131" t="s">
        <v>506</v>
      </c>
      <c r="BJ3" s="131" t="s">
        <v>532</v>
      </c>
      <c r="BK3" s="131" t="s">
        <v>532</v>
      </c>
      <c r="BL3" s="131">
        <v>0</v>
      </c>
      <c r="BM3" s="134">
        <v>0</v>
      </c>
      <c r="BN3" s="131">
        <v>0</v>
      </c>
      <c r="BO3" s="134">
        <v>0</v>
      </c>
      <c r="BP3" s="131">
        <v>0</v>
      </c>
      <c r="BQ3" s="134">
        <v>0</v>
      </c>
      <c r="BR3" s="131">
        <v>26</v>
      </c>
      <c r="BS3" s="134">
        <v>100</v>
      </c>
      <c r="BT3" s="131">
        <v>26</v>
      </c>
      <c r="BU3" s="3"/>
      <c r="BV3" s="3"/>
    </row>
    <row r="4" spans="1:77" ht="41.45" customHeight="1">
      <c r="A4" s="14" t="s">
        <v>215</v>
      </c>
      <c r="C4" s="15"/>
      <c r="D4" s="15" t="s">
        <v>64</v>
      </c>
      <c r="E4" s="95">
        <v>504.35483130594446</v>
      </c>
      <c r="F4" s="81">
        <v>97.18473218051454</v>
      </c>
      <c r="G4" s="114" t="s">
        <v>237</v>
      </c>
      <c r="H4" s="15"/>
      <c r="I4" s="16" t="s">
        <v>215</v>
      </c>
      <c r="J4" s="66"/>
      <c r="K4" s="66"/>
      <c r="L4" s="116" t="s">
        <v>401</v>
      </c>
      <c r="M4" s="96">
        <v>939.2349219738506</v>
      </c>
      <c r="N4" s="97">
        <v>9650.49609375</v>
      </c>
      <c r="O4" s="97">
        <v>630.9959106445312</v>
      </c>
      <c r="P4" s="77"/>
      <c r="Q4" s="98"/>
      <c r="R4" s="98"/>
      <c r="S4" s="99"/>
      <c r="T4" s="51">
        <v>2</v>
      </c>
      <c r="U4" s="51">
        <v>2</v>
      </c>
      <c r="V4" s="52">
        <v>0</v>
      </c>
      <c r="W4" s="52">
        <v>0.5</v>
      </c>
      <c r="X4" s="52">
        <v>0</v>
      </c>
      <c r="Y4" s="52">
        <v>0.999967</v>
      </c>
      <c r="Z4" s="52">
        <v>1</v>
      </c>
      <c r="AA4" s="52">
        <v>1</v>
      </c>
      <c r="AB4" s="82">
        <v>4</v>
      </c>
      <c r="AC4" s="82"/>
      <c r="AD4" s="100"/>
      <c r="AE4" s="85" t="s">
        <v>319</v>
      </c>
      <c r="AF4" s="85">
        <v>941</v>
      </c>
      <c r="AG4" s="85">
        <v>1903</v>
      </c>
      <c r="AH4" s="85">
        <v>10116</v>
      </c>
      <c r="AI4" s="85">
        <v>1278</v>
      </c>
      <c r="AJ4" s="85"/>
      <c r="AK4" s="85" t="s">
        <v>332</v>
      </c>
      <c r="AL4" s="85" t="s">
        <v>346</v>
      </c>
      <c r="AM4" s="89" t="s">
        <v>356</v>
      </c>
      <c r="AN4" s="85"/>
      <c r="AO4" s="87">
        <v>39154.718043981484</v>
      </c>
      <c r="AP4" s="89" t="s">
        <v>367</v>
      </c>
      <c r="AQ4" s="85" t="b">
        <v>0</v>
      </c>
      <c r="AR4" s="85" t="b">
        <v>0</v>
      </c>
      <c r="AS4" s="85" t="b">
        <v>1</v>
      </c>
      <c r="AT4" s="85"/>
      <c r="AU4" s="85">
        <v>144</v>
      </c>
      <c r="AV4" s="89" t="s">
        <v>380</v>
      </c>
      <c r="AW4" s="85" t="b">
        <v>0</v>
      </c>
      <c r="AX4" s="85" t="s">
        <v>384</v>
      </c>
      <c r="AY4" s="89" t="s">
        <v>386</v>
      </c>
      <c r="AZ4" s="85" t="s">
        <v>66</v>
      </c>
      <c r="BA4" s="85" t="str">
        <f>REPLACE(INDEX(GroupVertices[Group],MATCH(Vertices[[#This Row],[Vertex]],GroupVertices[Vertex],0)),1,1,"")</f>
        <v>2</v>
      </c>
      <c r="BB4" s="51"/>
      <c r="BC4" s="51"/>
      <c r="BD4" s="51"/>
      <c r="BE4" s="51"/>
      <c r="BF4" s="51"/>
      <c r="BG4" s="51"/>
      <c r="BH4" s="131" t="s">
        <v>506</v>
      </c>
      <c r="BI4" s="131" t="s">
        <v>506</v>
      </c>
      <c r="BJ4" s="131" t="s">
        <v>532</v>
      </c>
      <c r="BK4" s="131" t="s">
        <v>532</v>
      </c>
      <c r="BL4" s="131">
        <v>0</v>
      </c>
      <c r="BM4" s="134">
        <v>0</v>
      </c>
      <c r="BN4" s="131">
        <v>0</v>
      </c>
      <c r="BO4" s="134">
        <v>0</v>
      </c>
      <c r="BP4" s="131">
        <v>0</v>
      </c>
      <c r="BQ4" s="134">
        <v>0</v>
      </c>
      <c r="BR4" s="131">
        <v>26</v>
      </c>
      <c r="BS4" s="134">
        <v>100</v>
      </c>
      <c r="BT4" s="131">
        <v>26</v>
      </c>
      <c r="BU4" s="2"/>
      <c r="BV4" s="3"/>
      <c r="BW4" s="3"/>
      <c r="BX4" s="3"/>
      <c r="BY4" s="3"/>
    </row>
    <row r="5" spans="1:77" ht="41.45" customHeight="1">
      <c r="A5" s="14" t="s">
        <v>216</v>
      </c>
      <c r="C5" s="15"/>
      <c r="D5" s="15" t="s">
        <v>64</v>
      </c>
      <c r="E5" s="95">
        <v>188.73445030984624</v>
      </c>
      <c r="F5" s="81">
        <v>99.78015605229861</v>
      </c>
      <c r="G5" s="114" t="s">
        <v>238</v>
      </c>
      <c r="H5" s="15"/>
      <c r="I5" s="16" t="s">
        <v>216</v>
      </c>
      <c r="J5" s="66"/>
      <c r="K5" s="66"/>
      <c r="L5" s="116" t="s">
        <v>402</v>
      </c>
      <c r="M5" s="96">
        <v>74.26665963728385</v>
      </c>
      <c r="N5" s="97">
        <v>8036.8828125</v>
      </c>
      <c r="O5" s="97">
        <v>4163.3095703125</v>
      </c>
      <c r="P5" s="77"/>
      <c r="Q5" s="98"/>
      <c r="R5" s="98"/>
      <c r="S5" s="99"/>
      <c r="T5" s="51">
        <v>2</v>
      </c>
      <c r="U5" s="51">
        <v>2</v>
      </c>
      <c r="V5" s="52">
        <v>0</v>
      </c>
      <c r="W5" s="52">
        <v>0.5</v>
      </c>
      <c r="X5" s="52">
        <v>0</v>
      </c>
      <c r="Y5" s="52">
        <v>0.999967</v>
      </c>
      <c r="Z5" s="52">
        <v>1</v>
      </c>
      <c r="AA5" s="52">
        <v>1</v>
      </c>
      <c r="AB5" s="82">
        <v>5</v>
      </c>
      <c r="AC5" s="82"/>
      <c r="AD5" s="100"/>
      <c r="AE5" s="85" t="s">
        <v>320</v>
      </c>
      <c r="AF5" s="85">
        <v>143</v>
      </c>
      <c r="AG5" s="85">
        <v>262</v>
      </c>
      <c r="AH5" s="85">
        <v>9</v>
      </c>
      <c r="AI5" s="85">
        <v>15</v>
      </c>
      <c r="AJ5" s="85"/>
      <c r="AK5" s="85" t="s">
        <v>333</v>
      </c>
      <c r="AL5" s="85" t="s">
        <v>346</v>
      </c>
      <c r="AM5" s="89" t="s">
        <v>357</v>
      </c>
      <c r="AN5" s="85"/>
      <c r="AO5" s="87">
        <v>43578.39686342593</v>
      </c>
      <c r="AP5" s="89" t="s">
        <v>368</v>
      </c>
      <c r="AQ5" s="85" t="b">
        <v>0</v>
      </c>
      <c r="AR5" s="85" t="b">
        <v>0</v>
      </c>
      <c r="AS5" s="85" t="b">
        <v>0</v>
      </c>
      <c r="AT5" s="85"/>
      <c r="AU5" s="85">
        <v>2</v>
      </c>
      <c r="AV5" s="89" t="s">
        <v>379</v>
      </c>
      <c r="AW5" s="85" t="b">
        <v>0</v>
      </c>
      <c r="AX5" s="85" t="s">
        <v>384</v>
      </c>
      <c r="AY5" s="89" t="s">
        <v>387</v>
      </c>
      <c r="AZ5" s="85" t="s">
        <v>66</v>
      </c>
      <c r="BA5" s="85" t="str">
        <f>REPLACE(INDEX(GroupVertices[Group],MATCH(Vertices[[#This Row],[Vertex]],GroupVertices[Vertex],0)),1,1,"")</f>
        <v>2</v>
      </c>
      <c r="BB5" s="51"/>
      <c r="BC5" s="51"/>
      <c r="BD5" s="51"/>
      <c r="BE5" s="51"/>
      <c r="BF5" s="51"/>
      <c r="BG5" s="51"/>
      <c r="BH5" s="131" t="s">
        <v>506</v>
      </c>
      <c r="BI5" s="131" t="s">
        <v>506</v>
      </c>
      <c r="BJ5" s="131" t="s">
        <v>532</v>
      </c>
      <c r="BK5" s="131" t="s">
        <v>532</v>
      </c>
      <c r="BL5" s="131">
        <v>0</v>
      </c>
      <c r="BM5" s="134">
        <v>0</v>
      </c>
      <c r="BN5" s="131">
        <v>0</v>
      </c>
      <c r="BO5" s="134">
        <v>0</v>
      </c>
      <c r="BP5" s="131">
        <v>0</v>
      </c>
      <c r="BQ5" s="134">
        <v>0</v>
      </c>
      <c r="BR5" s="131">
        <v>26</v>
      </c>
      <c r="BS5" s="134">
        <v>100</v>
      </c>
      <c r="BT5" s="131">
        <v>26</v>
      </c>
      <c r="BU5" s="2"/>
      <c r="BV5" s="3"/>
      <c r="BW5" s="3"/>
      <c r="BX5" s="3"/>
      <c r="BY5" s="3"/>
    </row>
    <row r="6" spans="1:77" ht="41.45" customHeight="1">
      <c r="A6" s="14" t="s">
        <v>217</v>
      </c>
      <c r="C6" s="15"/>
      <c r="D6" s="15" t="s">
        <v>64</v>
      </c>
      <c r="E6" s="95">
        <v>194.8891439063576</v>
      </c>
      <c r="F6" s="81">
        <v>99.72954449599325</v>
      </c>
      <c r="G6" s="114" t="s">
        <v>239</v>
      </c>
      <c r="H6" s="15"/>
      <c r="I6" s="16" t="s">
        <v>217</v>
      </c>
      <c r="J6" s="66"/>
      <c r="K6" s="66"/>
      <c r="L6" s="116" t="s">
        <v>403</v>
      </c>
      <c r="M6" s="96">
        <v>91.13380430198228</v>
      </c>
      <c r="N6" s="97">
        <v>7107.05908203125</v>
      </c>
      <c r="O6" s="97">
        <v>2192.681884765625</v>
      </c>
      <c r="P6" s="77"/>
      <c r="Q6" s="98"/>
      <c r="R6" s="98"/>
      <c r="S6" s="99"/>
      <c r="T6" s="51">
        <v>0</v>
      </c>
      <c r="U6" s="51">
        <v>4</v>
      </c>
      <c r="V6" s="52">
        <v>0</v>
      </c>
      <c r="W6" s="52">
        <v>0.055556</v>
      </c>
      <c r="X6" s="52">
        <v>0.065137</v>
      </c>
      <c r="Y6" s="52">
        <v>0.665709</v>
      </c>
      <c r="Z6" s="52">
        <v>0.75</v>
      </c>
      <c r="AA6" s="52">
        <v>0</v>
      </c>
      <c r="AB6" s="82">
        <v>6</v>
      </c>
      <c r="AC6" s="82"/>
      <c r="AD6" s="100"/>
      <c r="AE6" s="85" t="s">
        <v>321</v>
      </c>
      <c r="AF6" s="85">
        <v>210</v>
      </c>
      <c r="AG6" s="85">
        <v>294</v>
      </c>
      <c r="AH6" s="85">
        <v>414</v>
      </c>
      <c r="AI6" s="85">
        <v>1106</v>
      </c>
      <c r="AJ6" s="85"/>
      <c r="AK6" s="85" t="s">
        <v>334</v>
      </c>
      <c r="AL6" s="85" t="s">
        <v>347</v>
      </c>
      <c r="AM6" s="85"/>
      <c r="AN6" s="85"/>
      <c r="AO6" s="87">
        <v>42138.06847222222</v>
      </c>
      <c r="AP6" s="85"/>
      <c r="AQ6" s="85" t="b">
        <v>1</v>
      </c>
      <c r="AR6" s="85" t="b">
        <v>0</v>
      </c>
      <c r="AS6" s="85" t="b">
        <v>0</v>
      </c>
      <c r="AT6" s="85"/>
      <c r="AU6" s="85">
        <v>8</v>
      </c>
      <c r="AV6" s="89" t="s">
        <v>379</v>
      </c>
      <c r="AW6" s="85" t="b">
        <v>0</v>
      </c>
      <c r="AX6" s="85" t="s">
        <v>384</v>
      </c>
      <c r="AY6" s="89" t="s">
        <v>388</v>
      </c>
      <c r="AZ6" s="85" t="s">
        <v>66</v>
      </c>
      <c r="BA6" s="85" t="str">
        <f>REPLACE(INDEX(GroupVertices[Group],MATCH(Vertices[[#This Row],[Vertex]],GroupVertices[Vertex],0)),1,1,"")</f>
        <v>1</v>
      </c>
      <c r="BB6" s="51"/>
      <c r="BC6" s="51"/>
      <c r="BD6" s="51"/>
      <c r="BE6" s="51"/>
      <c r="BF6" s="51"/>
      <c r="BG6" s="51"/>
      <c r="BH6" s="131" t="s">
        <v>556</v>
      </c>
      <c r="BI6" s="131" t="s">
        <v>556</v>
      </c>
      <c r="BJ6" s="131" t="s">
        <v>531</v>
      </c>
      <c r="BK6" s="131" t="s">
        <v>531</v>
      </c>
      <c r="BL6" s="131">
        <v>1</v>
      </c>
      <c r="BM6" s="134">
        <v>2.4390243902439024</v>
      </c>
      <c r="BN6" s="131">
        <v>0</v>
      </c>
      <c r="BO6" s="134">
        <v>0</v>
      </c>
      <c r="BP6" s="131">
        <v>0</v>
      </c>
      <c r="BQ6" s="134">
        <v>0</v>
      </c>
      <c r="BR6" s="131">
        <v>40</v>
      </c>
      <c r="BS6" s="134">
        <v>97.5609756097561</v>
      </c>
      <c r="BT6" s="131">
        <v>41</v>
      </c>
      <c r="BU6" s="2"/>
      <c r="BV6" s="3"/>
      <c r="BW6" s="3"/>
      <c r="BX6" s="3"/>
      <c r="BY6" s="3"/>
    </row>
    <row r="7" spans="1:77" ht="41.45" customHeight="1">
      <c r="A7" s="14" t="s">
        <v>224</v>
      </c>
      <c r="C7" s="15"/>
      <c r="D7" s="15" t="s">
        <v>64</v>
      </c>
      <c r="E7" s="95">
        <v>164.11567592380078</v>
      </c>
      <c r="F7" s="81">
        <v>99.98260227752003</v>
      </c>
      <c r="G7" s="114" t="s">
        <v>246</v>
      </c>
      <c r="H7" s="15"/>
      <c r="I7" s="16" t="s">
        <v>224</v>
      </c>
      <c r="J7" s="66"/>
      <c r="K7" s="66"/>
      <c r="L7" s="116" t="s">
        <v>404</v>
      </c>
      <c r="M7" s="96">
        <v>6.798080978490089</v>
      </c>
      <c r="N7" s="97">
        <v>3094.757080078125</v>
      </c>
      <c r="O7" s="97">
        <v>4564.7509765625</v>
      </c>
      <c r="P7" s="77"/>
      <c r="Q7" s="98"/>
      <c r="R7" s="98"/>
      <c r="S7" s="99"/>
      <c r="T7" s="51">
        <v>10</v>
      </c>
      <c r="U7" s="51">
        <v>3</v>
      </c>
      <c r="V7" s="52">
        <v>14</v>
      </c>
      <c r="W7" s="52">
        <v>0.090909</v>
      </c>
      <c r="X7" s="52">
        <v>0.119727</v>
      </c>
      <c r="Y7" s="52">
        <v>1.668481</v>
      </c>
      <c r="Z7" s="52">
        <v>0.2545454545454545</v>
      </c>
      <c r="AA7" s="52">
        <v>0.18181818181818182</v>
      </c>
      <c r="AB7" s="82">
        <v>7</v>
      </c>
      <c r="AC7" s="82"/>
      <c r="AD7" s="100"/>
      <c r="AE7" s="85" t="s">
        <v>322</v>
      </c>
      <c r="AF7" s="85">
        <v>53</v>
      </c>
      <c r="AG7" s="85">
        <v>134</v>
      </c>
      <c r="AH7" s="85">
        <v>67</v>
      </c>
      <c r="AI7" s="85">
        <v>58</v>
      </c>
      <c r="AJ7" s="85"/>
      <c r="AK7" s="85" t="s">
        <v>335</v>
      </c>
      <c r="AL7" s="85"/>
      <c r="AM7" s="85"/>
      <c r="AN7" s="85"/>
      <c r="AO7" s="87">
        <v>43009.83945601852</v>
      </c>
      <c r="AP7" s="89" t="s">
        <v>369</v>
      </c>
      <c r="AQ7" s="85" t="b">
        <v>1</v>
      </c>
      <c r="AR7" s="85" t="b">
        <v>0</v>
      </c>
      <c r="AS7" s="85" t="b">
        <v>0</v>
      </c>
      <c r="AT7" s="85"/>
      <c r="AU7" s="85">
        <v>1</v>
      </c>
      <c r="AV7" s="85"/>
      <c r="AW7" s="85" t="b">
        <v>0</v>
      </c>
      <c r="AX7" s="85" t="s">
        <v>384</v>
      </c>
      <c r="AY7" s="89" t="s">
        <v>389</v>
      </c>
      <c r="AZ7" s="85" t="s">
        <v>66</v>
      </c>
      <c r="BA7" s="85" t="str">
        <f>REPLACE(INDEX(GroupVertices[Group],MATCH(Vertices[[#This Row],[Vertex]],GroupVertices[Vertex],0)),1,1,"")</f>
        <v>1</v>
      </c>
      <c r="BB7" s="51"/>
      <c r="BC7" s="51"/>
      <c r="BD7" s="51"/>
      <c r="BE7" s="51"/>
      <c r="BF7" s="51" t="s">
        <v>235</v>
      </c>
      <c r="BG7" s="51" t="s">
        <v>235</v>
      </c>
      <c r="BH7" s="131" t="s">
        <v>556</v>
      </c>
      <c r="BI7" s="131" t="s">
        <v>556</v>
      </c>
      <c r="BJ7" s="131" t="s">
        <v>531</v>
      </c>
      <c r="BK7" s="131" t="s">
        <v>531</v>
      </c>
      <c r="BL7" s="131">
        <v>1</v>
      </c>
      <c r="BM7" s="134">
        <v>2.4390243902439024</v>
      </c>
      <c r="BN7" s="131">
        <v>0</v>
      </c>
      <c r="BO7" s="134">
        <v>0</v>
      </c>
      <c r="BP7" s="131">
        <v>0</v>
      </c>
      <c r="BQ7" s="134">
        <v>0</v>
      </c>
      <c r="BR7" s="131">
        <v>40</v>
      </c>
      <c r="BS7" s="134">
        <v>97.5609756097561</v>
      </c>
      <c r="BT7" s="131">
        <v>41</v>
      </c>
      <c r="BU7" s="2"/>
      <c r="BV7" s="3"/>
      <c r="BW7" s="3"/>
      <c r="BX7" s="3"/>
      <c r="BY7" s="3"/>
    </row>
    <row r="8" spans="1:77" ht="41.45" customHeight="1">
      <c r="A8" s="14" t="s">
        <v>225</v>
      </c>
      <c r="C8" s="15"/>
      <c r="D8" s="15" t="s">
        <v>64</v>
      </c>
      <c r="E8" s="95">
        <v>206.81386274959834</v>
      </c>
      <c r="F8" s="81">
        <v>99.63148460565162</v>
      </c>
      <c r="G8" s="114" t="s">
        <v>247</v>
      </c>
      <c r="H8" s="15"/>
      <c r="I8" s="16" t="s">
        <v>225</v>
      </c>
      <c r="J8" s="66"/>
      <c r="K8" s="66"/>
      <c r="L8" s="116" t="s">
        <v>405</v>
      </c>
      <c r="M8" s="96">
        <v>123.8138970898355</v>
      </c>
      <c r="N8" s="97">
        <v>3660.990966796875</v>
      </c>
      <c r="O8" s="97">
        <v>6121.943359375</v>
      </c>
      <c r="P8" s="77"/>
      <c r="Q8" s="98"/>
      <c r="R8" s="98"/>
      <c r="S8" s="99"/>
      <c r="T8" s="51">
        <v>10</v>
      </c>
      <c r="U8" s="51">
        <v>3</v>
      </c>
      <c r="V8" s="52">
        <v>14</v>
      </c>
      <c r="W8" s="52">
        <v>0.090909</v>
      </c>
      <c r="X8" s="52">
        <v>0.119727</v>
      </c>
      <c r="Y8" s="52">
        <v>1.668481</v>
      </c>
      <c r="Z8" s="52">
        <v>0.2545454545454545</v>
      </c>
      <c r="AA8" s="52">
        <v>0.18181818181818182</v>
      </c>
      <c r="AB8" s="82">
        <v>8</v>
      </c>
      <c r="AC8" s="82"/>
      <c r="AD8" s="100"/>
      <c r="AE8" s="85" t="s">
        <v>323</v>
      </c>
      <c r="AF8" s="85">
        <v>1035</v>
      </c>
      <c r="AG8" s="85">
        <v>356</v>
      </c>
      <c r="AH8" s="85">
        <v>634</v>
      </c>
      <c r="AI8" s="85">
        <v>1599</v>
      </c>
      <c r="AJ8" s="85"/>
      <c r="AK8" s="85" t="s">
        <v>336</v>
      </c>
      <c r="AL8" s="85" t="s">
        <v>348</v>
      </c>
      <c r="AM8" s="89" t="s">
        <v>358</v>
      </c>
      <c r="AN8" s="85"/>
      <c r="AO8" s="87">
        <v>43473.66789351852</v>
      </c>
      <c r="AP8" s="89" t="s">
        <v>370</v>
      </c>
      <c r="AQ8" s="85" t="b">
        <v>0</v>
      </c>
      <c r="AR8" s="85" t="b">
        <v>0</v>
      </c>
      <c r="AS8" s="85" t="b">
        <v>0</v>
      </c>
      <c r="AT8" s="85"/>
      <c r="AU8" s="85">
        <v>7</v>
      </c>
      <c r="AV8" s="89" t="s">
        <v>379</v>
      </c>
      <c r="AW8" s="85" t="b">
        <v>0</v>
      </c>
      <c r="AX8" s="85" t="s">
        <v>384</v>
      </c>
      <c r="AY8" s="89" t="s">
        <v>390</v>
      </c>
      <c r="AZ8" s="85" t="s">
        <v>66</v>
      </c>
      <c r="BA8" s="85" t="str">
        <f>REPLACE(INDEX(GroupVertices[Group],MATCH(Vertices[[#This Row],[Vertex]],GroupVertices[Vertex],0)),1,1,"")</f>
        <v>1</v>
      </c>
      <c r="BB8" s="51"/>
      <c r="BC8" s="51"/>
      <c r="BD8" s="51"/>
      <c r="BE8" s="51"/>
      <c r="BF8" s="51"/>
      <c r="BG8" s="51"/>
      <c r="BH8" s="131" t="s">
        <v>556</v>
      </c>
      <c r="BI8" s="131" t="s">
        <v>556</v>
      </c>
      <c r="BJ8" s="131" t="s">
        <v>531</v>
      </c>
      <c r="BK8" s="131" t="s">
        <v>531</v>
      </c>
      <c r="BL8" s="131">
        <v>1</v>
      </c>
      <c r="BM8" s="134">
        <v>2.4390243902439024</v>
      </c>
      <c r="BN8" s="131">
        <v>0</v>
      </c>
      <c r="BO8" s="134">
        <v>0</v>
      </c>
      <c r="BP8" s="131">
        <v>0</v>
      </c>
      <c r="BQ8" s="134">
        <v>0</v>
      </c>
      <c r="BR8" s="131">
        <v>40</v>
      </c>
      <c r="BS8" s="134">
        <v>97.5609756097561</v>
      </c>
      <c r="BT8" s="131">
        <v>41</v>
      </c>
      <c r="BU8" s="2"/>
      <c r="BV8" s="3"/>
      <c r="BW8" s="3"/>
      <c r="BX8" s="3"/>
      <c r="BY8" s="3"/>
    </row>
    <row r="9" spans="1:77" ht="41.45" customHeight="1">
      <c r="A9" s="14" t="s">
        <v>228</v>
      </c>
      <c r="C9" s="15"/>
      <c r="D9" s="15" t="s">
        <v>64</v>
      </c>
      <c r="E9" s="95">
        <v>162</v>
      </c>
      <c r="F9" s="81">
        <v>100</v>
      </c>
      <c r="G9" s="114" t="s">
        <v>383</v>
      </c>
      <c r="H9" s="15"/>
      <c r="I9" s="16" t="s">
        <v>228</v>
      </c>
      <c r="J9" s="66"/>
      <c r="K9" s="66"/>
      <c r="L9" s="116" t="s">
        <v>406</v>
      </c>
      <c r="M9" s="96">
        <v>1</v>
      </c>
      <c r="N9" s="97">
        <v>4942.20751953125</v>
      </c>
      <c r="O9" s="97">
        <v>5433.740234375</v>
      </c>
      <c r="P9" s="77"/>
      <c r="Q9" s="98"/>
      <c r="R9" s="98"/>
      <c r="S9" s="99"/>
      <c r="T9" s="51">
        <v>11</v>
      </c>
      <c r="U9" s="51">
        <v>0</v>
      </c>
      <c r="V9" s="52">
        <v>14</v>
      </c>
      <c r="W9" s="52">
        <v>0.090909</v>
      </c>
      <c r="X9" s="52">
        <v>0.119727</v>
      </c>
      <c r="Y9" s="52">
        <v>1.668481</v>
      </c>
      <c r="Z9" s="52">
        <v>0.2727272727272727</v>
      </c>
      <c r="AA9" s="52">
        <v>0</v>
      </c>
      <c r="AB9" s="82">
        <v>9</v>
      </c>
      <c r="AC9" s="82"/>
      <c r="AD9" s="100"/>
      <c r="AE9" s="85" t="s">
        <v>324</v>
      </c>
      <c r="AF9" s="85">
        <v>79</v>
      </c>
      <c r="AG9" s="85">
        <v>123</v>
      </c>
      <c r="AH9" s="85">
        <v>710</v>
      </c>
      <c r="AI9" s="85">
        <v>2</v>
      </c>
      <c r="AJ9" s="85"/>
      <c r="AK9" s="85" t="s">
        <v>337</v>
      </c>
      <c r="AL9" s="85" t="s">
        <v>349</v>
      </c>
      <c r="AM9" s="89" t="s">
        <v>359</v>
      </c>
      <c r="AN9" s="85"/>
      <c r="AO9" s="87">
        <v>42600.21954861111</v>
      </c>
      <c r="AP9" s="89" t="s">
        <v>371</v>
      </c>
      <c r="AQ9" s="85" t="b">
        <v>1</v>
      </c>
      <c r="AR9" s="85" t="b">
        <v>0</v>
      </c>
      <c r="AS9" s="85" t="b">
        <v>0</v>
      </c>
      <c r="AT9" s="85"/>
      <c r="AU9" s="85">
        <v>2</v>
      </c>
      <c r="AV9" s="85"/>
      <c r="AW9" s="85" t="b">
        <v>0</v>
      </c>
      <c r="AX9" s="85" t="s">
        <v>384</v>
      </c>
      <c r="AY9" s="89" t="s">
        <v>391</v>
      </c>
      <c r="AZ9" s="85" t="s">
        <v>65</v>
      </c>
      <c r="BA9" s="85"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226</v>
      </c>
      <c r="C10" s="15"/>
      <c r="D10" s="15" t="s">
        <v>64</v>
      </c>
      <c r="E10" s="95">
        <v>772.2763369290797</v>
      </c>
      <c r="F10" s="81">
        <v>94.981547870097</v>
      </c>
      <c r="G10" s="114" t="s">
        <v>248</v>
      </c>
      <c r="H10" s="15"/>
      <c r="I10" s="16" t="s">
        <v>226</v>
      </c>
      <c r="J10" s="66"/>
      <c r="K10" s="66"/>
      <c r="L10" s="116" t="s">
        <v>407</v>
      </c>
      <c r="M10" s="96">
        <v>1673.4828131590045</v>
      </c>
      <c r="N10" s="97">
        <v>4375.65625</v>
      </c>
      <c r="O10" s="97">
        <v>3876.729736328125</v>
      </c>
      <c r="P10" s="77"/>
      <c r="Q10" s="98"/>
      <c r="R10" s="98"/>
      <c r="S10" s="99"/>
      <c r="T10" s="51">
        <v>10</v>
      </c>
      <c r="U10" s="51">
        <v>3</v>
      </c>
      <c r="V10" s="52">
        <v>14</v>
      </c>
      <c r="W10" s="52">
        <v>0.090909</v>
      </c>
      <c r="X10" s="52">
        <v>0.119727</v>
      </c>
      <c r="Y10" s="52">
        <v>1.668481</v>
      </c>
      <c r="Z10" s="52">
        <v>0.2545454545454545</v>
      </c>
      <c r="AA10" s="52">
        <v>0.18181818181818182</v>
      </c>
      <c r="AB10" s="82">
        <v>10</v>
      </c>
      <c r="AC10" s="82"/>
      <c r="AD10" s="100"/>
      <c r="AE10" s="85" t="s">
        <v>325</v>
      </c>
      <c r="AF10" s="85">
        <v>78</v>
      </c>
      <c r="AG10" s="85">
        <v>3296</v>
      </c>
      <c r="AH10" s="85">
        <v>877</v>
      </c>
      <c r="AI10" s="85">
        <v>1124</v>
      </c>
      <c r="AJ10" s="85"/>
      <c r="AK10" s="85" t="s">
        <v>338</v>
      </c>
      <c r="AL10" s="85"/>
      <c r="AM10" s="89" t="s">
        <v>360</v>
      </c>
      <c r="AN10" s="85"/>
      <c r="AO10" s="87">
        <v>43376.05888888889</v>
      </c>
      <c r="AP10" s="89" t="s">
        <v>372</v>
      </c>
      <c r="AQ10" s="85" t="b">
        <v>1</v>
      </c>
      <c r="AR10" s="85" t="b">
        <v>0</v>
      </c>
      <c r="AS10" s="85" t="b">
        <v>1</v>
      </c>
      <c r="AT10" s="85"/>
      <c r="AU10" s="85">
        <v>59</v>
      </c>
      <c r="AV10" s="85"/>
      <c r="AW10" s="85" t="b">
        <v>0</v>
      </c>
      <c r="AX10" s="85" t="s">
        <v>384</v>
      </c>
      <c r="AY10" s="89" t="s">
        <v>392</v>
      </c>
      <c r="AZ10" s="85" t="s">
        <v>66</v>
      </c>
      <c r="BA10" s="85" t="str">
        <f>REPLACE(INDEX(GroupVertices[Group],MATCH(Vertices[[#This Row],[Vertex]],GroupVertices[Vertex],0)),1,1,"")</f>
        <v>1</v>
      </c>
      <c r="BB10" s="51"/>
      <c r="BC10" s="51"/>
      <c r="BD10" s="51"/>
      <c r="BE10" s="51"/>
      <c r="BF10" s="51"/>
      <c r="BG10" s="51"/>
      <c r="BH10" s="131" t="s">
        <v>556</v>
      </c>
      <c r="BI10" s="131" t="s">
        <v>556</v>
      </c>
      <c r="BJ10" s="131" t="s">
        <v>531</v>
      </c>
      <c r="BK10" s="131" t="s">
        <v>531</v>
      </c>
      <c r="BL10" s="131">
        <v>1</v>
      </c>
      <c r="BM10" s="134">
        <v>2.4390243902439024</v>
      </c>
      <c r="BN10" s="131">
        <v>0</v>
      </c>
      <c r="BO10" s="134">
        <v>0</v>
      </c>
      <c r="BP10" s="131">
        <v>0</v>
      </c>
      <c r="BQ10" s="134">
        <v>0</v>
      </c>
      <c r="BR10" s="131">
        <v>40</v>
      </c>
      <c r="BS10" s="134">
        <v>97.5609756097561</v>
      </c>
      <c r="BT10" s="131">
        <v>41</v>
      </c>
      <c r="BU10" s="2"/>
      <c r="BV10" s="3"/>
      <c r="BW10" s="3"/>
      <c r="BX10" s="3"/>
      <c r="BY10" s="3"/>
    </row>
    <row r="11" spans="1:77" ht="41.45" customHeight="1">
      <c r="A11" s="14" t="s">
        <v>218</v>
      </c>
      <c r="C11" s="15"/>
      <c r="D11" s="15" t="s">
        <v>64</v>
      </c>
      <c r="E11" s="95">
        <v>306.63529951801695</v>
      </c>
      <c r="F11" s="81">
        <v>98.81062842682412</v>
      </c>
      <c r="G11" s="114" t="s">
        <v>240</v>
      </c>
      <c r="H11" s="15"/>
      <c r="I11" s="16" t="s">
        <v>218</v>
      </c>
      <c r="J11" s="66"/>
      <c r="K11" s="66"/>
      <c r="L11" s="116" t="s">
        <v>408</v>
      </c>
      <c r="M11" s="96">
        <v>397.3778996204133</v>
      </c>
      <c r="N11" s="97">
        <v>7841.970703125</v>
      </c>
      <c r="O11" s="97">
        <v>5655.13525390625</v>
      </c>
      <c r="P11" s="77"/>
      <c r="Q11" s="98"/>
      <c r="R11" s="98"/>
      <c r="S11" s="99"/>
      <c r="T11" s="51">
        <v>0</v>
      </c>
      <c r="U11" s="51">
        <v>4</v>
      </c>
      <c r="V11" s="52">
        <v>0</v>
      </c>
      <c r="W11" s="52">
        <v>0.055556</v>
      </c>
      <c r="X11" s="52">
        <v>0.065137</v>
      </c>
      <c r="Y11" s="52">
        <v>0.665709</v>
      </c>
      <c r="Z11" s="52">
        <v>0.75</v>
      </c>
      <c r="AA11" s="52">
        <v>0</v>
      </c>
      <c r="AB11" s="82">
        <v>11</v>
      </c>
      <c r="AC11" s="82"/>
      <c r="AD11" s="100"/>
      <c r="AE11" s="85" t="s">
        <v>326</v>
      </c>
      <c r="AF11" s="85">
        <v>2389</v>
      </c>
      <c r="AG11" s="85">
        <v>875</v>
      </c>
      <c r="AH11" s="85">
        <v>9320</v>
      </c>
      <c r="AI11" s="85">
        <v>115247</v>
      </c>
      <c r="AJ11" s="85"/>
      <c r="AK11" s="85" t="s">
        <v>339</v>
      </c>
      <c r="AL11" s="85" t="s">
        <v>350</v>
      </c>
      <c r="AM11" s="89" t="s">
        <v>361</v>
      </c>
      <c r="AN11" s="85"/>
      <c r="AO11" s="87">
        <v>40875.41048611111</v>
      </c>
      <c r="AP11" s="89" t="s">
        <v>373</v>
      </c>
      <c r="AQ11" s="85" t="b">
        <v>0</v>
      </c>
      <c r="AR11" s="85" t="b">
        <v>0</v>
      </c>
      <c r="AS11" s="85" t="b">
        <v>1</v>
      </c>
      <c r="AT11" s="85"/>
      <c r="AU11" s="85">
        <v>14</v>
      </c>
      <c r="AV11" s="89" t="s">
        <v>381</v>
      </c>
      <c r="AW11" s="85" t="b">
        <v>0</v>
      </c>
      <c r="AX11" s="85" t="s">
        <v>384</v>
      </c>
      <c r="AY11" s="89" t="s">
        <v>393</v>
      </c>
      <c r="AZ11" s="85" t="s">
        <v>66</v>
      </c>
      <c r="BA11" s="85" t="str">
        <f>REPLACE(INDEX(GroupVertices[Group],MATCH(Vertices[[#This Row],[Vertex]],GroupVertices[Vertex],0)),1,1,"")</f>
        <v>1</v>
      </c>
      <c r="BB11" s="51"/>
      <c r="BC11" s="51"/>
      <c r="BD11" s="51"/>
      <c r="BE11" s="51"/>
      <c r="BF11" s="51"/>
      <c r="BG11" s="51"/>
      <c r="BH11" s="131" t="s">
        <v>556</v>
      </c>
      <c r="BI11" s="131" t="s">
        <v>556</v>
      </c>
      <c r="BJ11" s="131" t="s">
        <v>531</v>
      </c>
      <c r="BK11" s="131" t="s">
        <v>531</v>
      </c>
      <c r="BL11" s="131">
        <v>1</v>
      </c>
      <c r="BM11" s="134">
        <v>2.4390243902439024</v>
      </c>
      <c r="BN11" s="131">
        <v>0</v>
      </c>
      <c r="BO11" s="134">
        <v>0</v>
      </c>
      <c r="BP11" s="131">
        <v>0</v>
      </c>
      <c r="BQ11" s="134">
        <v>0</v>
      </c>
      <c r="BR11" s="131">
        <v>40</v>
      </c>
      <c r="BS11" s="134">
        <v>97.5609756097561</v>
      </c>
      <c r="BT11" s="131">
        <v>41</v>
      </c>
      <c r="BU11" s="2"/>
      <c r="BV11" s="3"/>
      <c r="BW11" s="3"/>
      <c r="BX11" s="3"/>
      <c r="BY11" s="3"/>
    </row>
    <row r="12" spans="1:77" ht="41.45" customHeight="1">
      <c r="A12" s="14" t="s">
        <v>219</v>
      </c>
      <c r="C12" s="15"/>
      <c r="D12" s="15" t="s">
        <v>64</v>
      </c>
      <c r="E12" s="95">
        <v>566.671103970622</v>
      </c>
      <c r="F12" s="81">
        <v>96.67229017292281</v>
      </c>
      <c r="G12" s="114" t="s">
        <v>241</v>
      </c>
      <c r="H12" s="15"/>
      <c r="I12" s="16" t="s">
        <v>219</v>
      </c>
      <c r="J12" s="66"/>
      <c r="K12" s="66"/>
      <c r="L12" s="116" t="s">
        <v>409</v>
      </c>
      <c r="M12" s="96">
        <v>1110.0147617039224</v>
      </c>
      <c r="N12" s="97">
        <v>1709.0546875</v>
      </c>
      <c r="O12" s="97">
        <v>1245.585693359375</v>
      </c>
      <c r="P12" s="77"/>
      <c r="Q12" s="98"/>
      <c r="R12" s="98"/>
      <c r="S12" s="99"/>
      <c r="T12" s="51">
        <v>0</v>
      </c>
      <c r="U12" s="51">
        <v>4</v>
      </c>
      <c r="V12" s="52">
        <v>0</v>
      </c>
      <c r="W12" s="52">
        <v>0.055556</v>
      </c>
      <c r="X12" s="52">
        <v>0.065137</v>
      </c>
      <c r="Y12" s="52">
        <v>0.665709</v>
      </c>
      <c r="Z12" s="52">
        <v>0.75</v>
      </c>
      <c r="AA12" s="52">
        <v>0</v>
      </c>
      <c r="AB12" s="82">
        <v>12</v>
      </c>
      <c r="AC12" s="82"/>
      <c r="AD12" s="100"/>
      <c r="AE12" s="85" t="s">
        <v>327</v>
      </c>
      <c r="AF12" s="85">
        <v>533</v>
      </c>
      <c r="AG12" s="85">
        <v>2227</v>
      </c>
      <c r="AH12" s="85">
        <v>5735</v>
      </c>
      <c r="AI12" s="85">
        <v>6739</v>
      </c>
      <c r="AJ12" s="85"/>
      <c r="AK12" s="85" t="s">
        <v>340</v>
      </c>
      <c r="AL12" s="85" t="s">
        <v>351</v>
      </c>
      <c r="AM12" s="89" t="s">
        <v>362</v>
      </c>
      <c r="AN12" s="85"/>
      <c r="AO12" s="87">
        <v>39721.65521990741</v>
      </c>
      <c r="AP12" s="89" t="s">
        <v>374</v>
      </c>
      <c r="AQ12" s="85" t="b">
        <v>0</v>
      </c>
      <c r="AR12" s="85" t="b">
        <v>0</v>
      </c>
      <c r="AS12" s="85" t="b">
        <v>1</v>
      </c>
      <c r="AT12" s="85"/>
      <c r="AU12" s="85">
        <v>220</v>
      </c>
      <c r="AV12" s="89" t="s">
        <v>381</v>
      </c>
      <c r="AW12" s="85" t="b">
        <v>0</v>
      </c>
      <c r="AX12" s="85" t="s">
        <v>384</v>
      </c>
      <c r="AY12" s="89" t="s">
        <v>394</v>
      </c>
      <c r="AZ12" s="85" t="s">
        <v>66</v>
      </c>
      <c r="BA12" s="85" t="str">
        <f>REPLACE(INDEX(GroupVertices[Group],MATCH(Vertices[[#This Row],[Vertex]],GroupVertices[Vertex],0)),1,1,"")</f>
        <v>1</v>
      </c>
      <c r="BB12" s="51"/>
      <c r="BC12" s="51"/>
      <c r="BD12" s="51"/>
      <c r="BE12" s="51"/>
      <c r="BF12" s="51"/>
      <c r="BG12" s="51"/>
      <c r="BH12" s="131" t="s">
        <v>556</v>
      </c>
      <c r="BI12" s="131" t="s">
        <v>556</v>
      </c>
      <c r="BJ12" s="131" t="s">
        <v>531</v>
      </c>
      <c r="BK12" s="131" t="s">
        <v>531</v>
      </c>
      <c r="BL12" s="131">
        <v>1</v>
      </c>
      <c r="BM12" s="134">
        <v>2.4390243902439024</v>
      </c>
      <c r="BN12" s="131">
        <v>0</v>
      </c>
      <c r="BO12" s="134">
        <v>0</v>
      </c>
      <c r="BP12" s="131">
        <v>0</v>
      </c>
      <c r="BQ12" s="134">
        <v>0</v>
      </c>
      <c r="BR12" s="131">
        <v>40</v>
      </c>
      <c r="BS12" s="134">
        <v>97.5609756097561</v>
      </c>
      <c r="BT12" s="131">
        <v>41</v>
      </c>
      <c r="BU12" s="2"/>
      <c r="BV12" s="3"/>
      <c r="BW12" s="3"/>
      <c r="BX12" s="3"/>
      <c r="BY12" s="3"/>
    </row>
    <row r="13" spans="1:77" ht="41.45" customHeight="1">
      <c r="A13" s="14" t="s">
        <v>220</v>
      </c>
      <c r="C13" s="15"/>
      <c r="D13" s="15" t="s">
        <v>64</v>
      </c>
      <c r="E13" s="95">
        <v>282.01652513197155</v>
      </c>
      <c r="F13" s="81">
        <v>99.01307465204555</v>
      </c>
      <c r="G13" s="114" t="s">
        <v>242</v>
      </c>
      <c r="H13" s="15"/>
      <c r="I13" s="16" t="s">
        <v>220</v>
      </c>
      <c r="J13" s="66"/>
      <c r="K13" s="66"/>
      <c r="L13" s="116" t="s">
        <v>410</v>
      </c>
      <c r="M13" s="96">
        <v>329.9093209616196</v>
      </c>
      <c r="N13" s="97">
        <v>3478.6162109375</v>
      </c>
      <c r="O13" s="97">
        <v>9485.6982421875</v>
      </c>
      <c r="P13" s="77"/>
      <c r="Q13" s="98"/>
      <c r="R13" s="98"/>
      <c r="S13" s="99"/>
      <c r="T13" s="51">
        <v>0</v>
      </c>
      <c r="U13" s="51">
        <v>4</v>
      </c>
      <c r="V13" s="52">
        <v>0</v>
      </c>
      <c r="W13" s="52">
        <v>0.055556</v>
      </c>
      <c r="X13" s="52">
        <v>0.065137</v>
      </c>
      <c r="Y13" s="52">
        <v>0.665709</v>
      </c>
      <c r="Z13" s="52">
        <v>0.75</v>
      </c>
      <c r="AA13" s="52">
        <v>0</v>
      </c>
      <c r="AB13" s="82">
        <v>13</v>
      </c>
      <c r="AC13" s="82"/>
      <c r="AD13" s="100"/>
      <c r="AE13" s="85" t="s">
        <v>328</v>
      </c>
      <c r="AF13" s="85">
        <v>73</v>
      </c>
      <c r="AG13" s="85">
        <v>747</v>
      </c>
      <c r="AH13" s="85">
        <v>1393</v>
      </c>
      <c r="AI13" s="85">
        <v>1772</v>
      </c>
      <c r="AJ13" s="85"/>
      <c r="AK13" s="85" t="s">
        <v>341</v>
      </c>
      <c r="AL13" s="85"/>
      <c r="AM13" s="89" t="s">
        <v>363</v>
      </c>
      <c r="AN13" s="85"/>
      <c r="AO13" s="87">
        <v>42936.63607638889</v>
      </c>
      <c r="AP13" s="85"/>
      <c r="AQ13" s="85" t="b">
        <v>0</v>
      </c>
      <c r="AR13" s="85" t="b">
        <v>0</v>
      </c>
      <c r="AS13" s="85" t="b">
        <v>0</v>
      </c>
      <c r="AT13" s="85"/>
      <c r="AU13" s="85">
        <v>10</v>
      </c>
      <c r="AV13" s="89" t="s">
        <v>379</v>
      </c>
      <c r="AW13" s="85" t="b">
        <v>0</v>
      </c>
      <c r="AX13" s="85" t="s">
        <v>384</v>
      </c>
      <c r="AY13" s="89" t="s">
        <v>395</v>
      </c>
      <c r="AZ13" s="85" t="s">
        <v>66</v>
      </c>
      <c r="BA13" s="85" t="str">
        <f>REPLACE(INDEX(GroupVertices[Group],MATCH(Vertices[[#This Row],[Vertex]],GroupVertices[Vertex],0)),1,1,"")</f>
        <v>1</v>
      </c>
      <c r="BB13" s="51"/>
      <c r="BC13" s="51"/>
      <c r="BD13" s="51"/>
      <c r="BE13" s="51"/>
      <c r="BF13" s="51"/>
      <c r="BG13" s="51"/>
      <c r="BH13" s="131" t="s">
        <v>556</v>
      </c>
      <c r="BI13" s="131" t="s">
        <v>556</v>
      </c>
      <c r="BJ13" s="131" t="s">
        <v>531</v>
      </c>
      <c r="BK13" s="131" t="s">
        <v>531</v>
      </c>
      <c r="BL13" s="131">
        <v>1</v>
      </c>
      <c r="BM13" s="134">
        <v>2.4390243902439024</v>
      </c>
      <c r="BN13" s="131">
        <v>0</v>
      </c>
      <c r="BO13" s="134">
        <v>0</v>
      </c>
      <c r="BP13" s="131">
        <v>0</v>
      </c>
      <c r="BQ13" s="134">
        <v>0</v>
      </c>
      <c r="BR13" s="131">
        <v>40</v>
      </c>
      <c r="BS13" s="134">
        <v>97.5609756097561</v>
      </c>
      <c r="BT13" s="131">
        <v>41</v>
      </c>
      <c r="BU13" s="2"/>
      <c r="BV13" s="3"/>
      <c r="BW13" s="3"/>
      <c r="BX13" s="3"/>
      <c r="BY13" s="3"/>
    </row>
    <row r="14" spans="1:77" ht="41.45" customHeight="1">
      <c r="A14" s="14" t="s">
        <v>221</v>
      </c>
      <c r="C14" s="15"/>
      <c r="D14" s="15" t="s">
        <v>64</v>
      </c>
      <c r="E14" s="95">
        <v>484.92907964195547</v>
      </c>
      <c r="F14" s="81">
        <v>97.34447490510333</v>
      </c>
      <c r="G14" s="114" t="s">
        <v>243</v>
      </c>
      <c r="H14" s="15"/>
      <c r="I14" s="16" t="s">
        <v>221</v>
      </c>
      <c r="J14" s="66"/>
      <c r="K14" s="66"/>
      <c r="L14" s="116" t="s">
        <v>411</v>
      </c>
      <c r="M14" s="96">
        <v>885.9979966258962</v>
      </c>
      <c r="N14" s="97">
        <v>4558.61572265625</v>
      </c>
      <c r="O14" s="97">
        <v>622.8790283203125</v>
      </c>
      <c r="P14" s="77"/>
      <c r="Q14" s="98"/>
      <c r="R14" s="98"/>
      <c r="S14" s="99"/>
      <c r="T14" s="51">
        <v>0</v>
      </c>
      <c r="U14" s="51">
        <v>4</v>
      </c>
      <c r="V14" s="52">
        <v>0</v>
      </c>
      <c r="W14" s="52">
        <v>0.055556</v>
      </c>
      <c r="X14" s="52">
        <v>0.065137</v>
      </c>
      <c r="Y14" s="52">
        <v>0.665709</v>
      </c>
      <c r="Z14" s="52">
        <v>0.75</v>
      </c>
      <c r="AA14" s="52">
        <v>0</v>
      </c>
      <c r="AB14" s="82">
        <v>14</v>
      </c>
      <c r="AC14" s="82"/>
      <c r="AD14" s="100"/>
      <c r="AE14" s="85" t="s">
        <v>221</v>
      </c>
      <c r="AF14" s="85">
        <v>387</v>
      </c>
      <c r="AG14" s="85">
        <v>1802</v>
      </c>
      <c r="AH14" s="85">
        <v>6132</v>
      </c>
      <c r="AI14" s="85">
        <v>2846</v>
      </c>
      <c r="AJ14" s="85"/>
      <c r="AK14" s="85" t="s">
        <v>342</v>
      </c>
      <c r="AL14" s="85" t="s">
        <v>352</v>
      </c>
      <c r="AM14" s="89" t="s">
        <v>364</v>
      </c>
      <c r="AN14" s="85"/>
      <c r="AO14" s="87">
        <v>39633.21888888889</v>
      </c>
      <c r="AP14" s="89" t="s">
        <v>375</v>
      </c>
      <c r="AQ14" s="85" t="b">
        <v>0</v>
      </c>
      <c r="AR14" s="85" t="b">
        <v>0</v>
      </c>
      <c r="AS14" s="85" t="b">
        <v>0</v>
      </c>
      <c r="AT14" s="85"/>
      <c r="AU14" s="85">
        <v>116</v>
      </c>
      <c r="AV14" s="89" t="s">
        <v>379</v>
      </c>
      <c r="AW14" s="85" t="b">
        <v>0</v>
      </c>
      <c r="AX14" s="85" t="s">
        <v>384</v>
      </c>
      <c r="AY14" s="89" t="s">
        <v>396</v>
      </c>
      <c r="AZ14" s="85" t="s">
        <v>66</v>
      </c>
      <c r="BA14" s="85" t="str">
        <f>REPLACE(INDEX(GroupVertices[Group],MATCH(Vertices[[#This Row],[Vertex]],GroupVertices[Vertex],0)),1,1,"")</f>
        <v>1</v>
      </c>
      <c r="BB14" s="51"/>
      <c r="BC14" s="51"/>
      <c r="BD14" s="51"/>
      <c r="BE14" s="51"/>
      <c r="BF14" s="51"/>
      <c r="BG14" s="51"/>
      <c r="BH14" s="131" t="s">
        <v>556</v>
      </c>
      <c r="BI14" s="131" t="s">
        <v>556</v>
      </c>
      <c r="BJ14" s="131" t="s">
        <v>531</v>
      </c>
      <c r="BK14" s="131" t="s">
        <v>531</v>
      </c>
      <c r="BL14" s="131">
        <v>1</v>
      </c>
      <c r="BM14" s="134">
        <v>2.4390243902439024</v>
      </c>
      <c r="BN14" s="131">
        <v>0</v>
      </c>
      <c r="BO14" s="134">
        <v>0</v>
      </c>
      <c r="BP14" s="131">
        <v>0</v>
      </c>
      <c r="BQ14" s="134">
        <v>0</v>
      </c>
      <c r="BR14" s="131">
        <v>40</v>
      </c>
      <c r="BS14" s="134">
        <v>97.5609756097561</v>
      </c>
      <c r="BT14" s="131">
        <v>41</v>
      </c>
      <c r="BU14" s="2"/>
      <c r="BV14" s="3"/>
      <c r="BW14" s="3"/>
      <c r="BX14" s="3"/>
      <c r="BY14" s="3"/>
    </row>
    <row r="15" spans="1:77" ht="41.45" customHeight="1">
      <c r="A15" s="14" t="s">
        <v>222</v>
      </c>
      <c r="C15" s="15"/>
      <c r="D15" s="15" t="s">
        <v>64</v>
      </c>
      <c r="E15" s="95">
        <v>181.04108331420701</v>
      </c>
      <c r="F15" s="81">
        <v>99.8434204976803</v>
      </c>
      <c r="G15" s="114" t="s">
        <v>244</v>
      </c>
      <c r="H15" s="15"/>
      <c r="I15" s="16" t="s">
        <v>222</v>
      </c>
      <c r="J15" s="66"/>
      <c r="K15" s="66"/>
      <c r="L15" s="116" t="s">
        <v>412</v>
      </c>
      <c r="M15" s="96">
        <v>53.1827288064108</v>
      </c>
      <c r="N15" s="97">
        <v>6327.884765625</v>
      </c>
      <c r="O15" s="97">
        <v>8752.9228515625</v>
      </c>
      <c r="P15" s="77"/>
      <c r="Q15" s="98"/>
      <c r="R15" s="98"/>
      <c r="S15" s="99"/>
      <c r="T15" s="51">
        <v>0</v>
      </c>
      <c r="U15" s="51">
        <v>4</v>
      </c>
      <c r="V15" s="52">
        <v>0</v>
      </c>
      <c r="W15" s="52">
        <v>0.055556</v>
      </c>
      <c r="X15" s="52">
        <v>0.065137</v>
      </c>
      <c r="Y15" s="52">
        <v>0.665709</v>
      </c>
      <c r="Z15" s="52">
        <v>0.75</v>
      </c>
      <c r="AA15" s="52">
        <v>0</v>
      </c>
      <c r="AB15" s="82">
        <v>15</v>
      </c>
      <c r="AC15" s="82"/>
      <c r="AD15" s="100"/>
      <c r="AE15" s="85" t="s">
        <v>329</v>
      </c>
      <c r="AF15" s="85">
        <v>154</v>
      </c>
      <c r="AG15" s="85">
        <v>222</v>
      </c>
      <c r="AH15" s="85">
        <v>883</v>
      </c>
      <c r="AI15" s="85">
        <v>36</v>
      </c>
      <c r="AJ15" s="85"/>
      <c r="AK15" s="85" t="s">
        <v>343</v>
      </c>
      <c r="AL15" s="85"/>
      <c r="AM15" s="85"/>
      <c r="AN15" s="85"/>
      <c r="AO15" s="87">
        <v>39906.04267361111</v>
      </c>
      <c r="AP15" s="89" t="s">
        <v>376</v>
      </c>
      <c r="AQ15" s="85" t="b">
        <v>0</v>
      </c>
      <c r="AR15" s="85" t="b">
        <v>0</v>
      </c>
      <c r="AS15" s="85" t="b">
        <v>1</v>
      </c>
      <c r="AT15" s="85"/>
      <c r="AU15" s="85">
        <v>18</v>
      </c>
      <c r="AV15" s="89" t="s">
        <v>381</v>
      </c>
      <c r="AW15" s="85" t="b">
        <v>0</v>
      </c>
      <c r="AX15" s="85" t="s">
        <v>384</v>
      </c>
      <c r="AY15" s="89" t="s">
        <v>397</v>
      </c>
      <c r="AZ15" s="85" t="s">
        <v>66</v>
      </c>
      <c r="BA15" s="85" t="str">
        <f>REPLACE(INDEX(GroupVertices[Group],MATCH(Vertices[[#This Row],[Vertex]],GroupVertices[Vertex],0)),1,1,"")</f>
        <v>1</v>
      </c>
      <c r="BB15" s="51"/>
      <c r="BC15" s="51"/>
      <c r="BD15" s="51"/>
      <c r="BE15" s="51"/>
      <c r="BF15" s="51"/>
      <c r="BG15" s="51"/>
      <c r="BH15" s="131" t="s">
        <v>556</v>
      </c>
      <c r="BI15" s="131" t="s">
        <v>556</v>
      </c>
      <c r="BJ15" s="131" t="s">
        <v>531</v>
      </c>
      <c r="BK15" s="131" t="s">
        <v>531</v>
      </c>
      <c r="BL15" s="131">
        <v>1</v>
      </c>
      <c r="BM15" s="134">
        <v>2.4390243902439024</v>
      </c>
      <c r="BN15" s="131">
        <v>0</v>
      </c>
      <c r="BO15" s="134">
        <v>0</v>
      </c>
      <c r="BP15" s="131">
        <v>0</v>
      </c>
      <c r="BQ15" s="134">
        <v>0</v>
      </c>
      <c r="BR15" s="131">
        <v>40</v>
      </c>
      <c r="BS15" s="134">
        <v>97.5609756097561</v>
      </c>
      <c r="BT15" s="131">
        <v>41</v>
      </c>
      <c r="BU15" s="2"/>
      <c r="BV15" s="3"/>
      <c r="BW15" s="3"/>
      <c r="BX15" s="3"/>
      <c r="BY15" s="3"/>
    </row>
    <row r="16" spans="1:77" ht="41.45" customHeight="1">
      <c r="A16" s="14" t="s">
        <v>223</v>
      </c>
      <c r="C16" s="15"/>
      <c r="D16" s="15" t="s">
        <v>64</v>
      </c>
      <c r="E16" s="95">
        <v>1000</v>
      </c>
      <c r="F16" s="81">
        <v>93.10892028679882</v>
      </c>
      <c r="G16" s="114" t="s">
        <v>245</v>
      </c>
      <c r="H16" s="15"/>
      <c r="I16" s="16" t="s">
        <v>223</v>
      </c>
      <c r="J16" s="66"/>
      <c r="K16" s="66"/>
      <c r="L16" s="116" t="s">
        <v>413</v>
      </c>
      <c r="M16" s="96">
        <v>2297.567165752847</v>
      </c>
      <c r="N16" s="97">
        <v>929.8281860351562</v>
      </c>
      <c r="O16" s="97">
        <v>7806.03173828125</v>
      </c>
      <c r="P16" s="77"/>
      <c r="Q16" s="98"/>
      <c r="R16" s="98"/>
      <c r="S16" s="99"/>
      <c r="T16" s="51">
        <v>0</v>
      </c>
      <c r="U16" s="51">
        <v>4</v>
      </c>
      <c r="V16" s="52">
        <v>0</v>
      </c>
      <c r="W16" s="52">
        <v>0.055556</v>
      </c>
      <c r="X16" s="52">
        <v>0.065137</v>
      </c>
      <c r="Y16" s="52">
        <v>0.665709</v>
      </c>
      <c r="Z16" s="52">
        <v>0.75</v>
      </c>
      <c r="AA16" s="52">
        <v>0</v>
      </c>
      <c r="AB16" s="82">
        <v>16</v>
      </c>
      <c r="AC16" s="82"/>
      <c r="AD16" s="100"/>
      <c r="AE16" s="85" t="s">
        <v>330</v>
      </c>
      <c r="AF16" s="85">
        <v>4487</v>
      </c>
      <c r="AG16" s="85">
        <v>4480</v>
      </c>
      <c r="AH16" s="85">
        <v>21178</v>
      </c>
      <c r="AI16" s="85">
        <v>13025</v>
      </c>
      <c r="AJ16" s="85"/>
      <c r="AK16" s="85" t="s">
        <v>344</v>
      </c>
      <c r="AL16" s="85" t="s">
        <v>353</v>
      </c>
      <c r="AM16" s="89" t="s">
        <v>365</v>
      </c>
      <c r="AN16" s="85"/>
      <c r="AO16" s="87">
        <v>40929.77332175926</v>
      </c>
      <c r="AP16" s="89" t="s">
        <v>377</v>
      </c>
      <c r="AQ16" s="85" t="b">
        <v>0</v>
      </c>
      <c r="AR16" s="85" t="b">
        <v>0</v>
      </c>
      <c r="AS16" s="85" t="b">
        <v>1</v>
      </c>
      <c r="AT16" s="85"/>
      <c r="AU16" s="85">
        <v>394</v>
      </c>
      <c r="AV16" s="89" t="s">
        <v>382</v>
      </c>
      <c r="AW16" s="85" t="b">
        <v>0</v>
      </c>
      <c r="AX16" s="85" t="s">
        <v>384</v>
      </c>
      <c r="AY16" s="89" t="s">
        <v>398</v>
      </c>
      <c r="AZ16" s="85" t="s">
        <v>66</v>
      </c>
      <c r="BA16" s="85" t="str">
        <f>REPLACE(INDEX(GroupVertices[Group],MATCH(Vertices[[#This Row],[Vertex]],GroupVertices[Vertex],0)),1,1,"")</f>
        <v>1</v>
      </c>
      <c r="BB16" s="51"/>
      <c r="BC16" s="51"/>
      <c r="BD16" s="51"/>
      <c r="BE16" s="51"/>
      <c r="BF16" s="51"/>
      <c r="BG16" s="51"/>
      <c r="BH16" s="131" t="s">
        <v>556</v>
      </c>
      <c r="BI16" s="131" t="s">
        <v>556</v>
      </c>
      <c r="BJ16" s="131" t="s">
        <v>531</v>
      </c>
      <c r="BK16" s="131" t="s">
        <v>531</v>
      </c>
      <c r="BL16" s="131">
        <v>1</v>
      </c>
      <c r="BM16" s="134">
        <v>2.4390243902439024</v>
      </c>
      <c r="BN16" s="131">
        <v>0</v>
      </c>
      <c r="BO16" s="134">
        <v>0</v>
      </c>
      <c r="BP16" s="131">
        <v>0</v>
      </c>
      <c r="BQ16" s="134">
        <v>0</v>
      </c>
      <c r="BR16" s="131">
        <v>40</v>
      </c>
      <c r="BS16" s="134">
        <v>97.5609756097561</v>
      </c>
      <c r="BT16" s="131">
        <v>41</v>
      </c>
      <c r="BU16" s="2"/>
      <c r="BV16" s="3"/>
      <c r="BW16" s="3"/>
      <c r="BX16" s="3"/>
      <c r="BY16" s="3"/>
    </row>
    <row r="17" spans="1:77" ht="41.45" customHeight="1">
      <c r="A17" s="101" t="s">
        <v>227</v>
      </c>
      <c r="C17" s="102"/>
      <c r="D17" s="102" t="s">
        <v>64</v>
      </c>
      <c r="E17" s="103">
        <v>1000</v>
      </c>
      <c r="F17" s="104">
        <v>70</v>
      </c>
      <c r="G17" s="115" t="s">
        <v>249</v>
      </c>
      <c r="H17" s="102"/>
      <c r="I17" s="105" t="s">
        <v>227</v>
      </c>
      <c r="J17" s="106"/>
      <c r="K17" s="106"/>
      <c r="L17" s="117" t="s">
        <v>414</v>
      </c>
      <c r="M17" s="107">
        <v>9999</v>
      </c>
      <c r="N17" s="108">
        <v>451.6117248535156</v>
      </c>
      <c r="O17" s="108">
        <v>4343.525390625</v>
      </c>
      <c r="P17" s="109"/>
      <c r="Q17" s="110"/>
      <c r="R17" s="110"/>
      <c r="S17" s="111"/>
      <c r="T17" s="51">
        <v>0</v>
      </c>
      <c r="U17" s="51">
        <v>4</v>
      </c>
      <c r="V17" s="52">
        <v>0</v>
      </c>
      <c r="W17" s="52">
        <v>0.055556</v>
      </c>
      <c r="X17" s="52">
        <v>0.065137</v>
      </c>
      <c r="Y17" s="52">
        <v>0.665709</v>
      </c>
      <c r="Z17" s="52">
        <v>0.75</v>
      </c>
      <c r="AA17" s="52">
        <v>0</v>
      </c>
      <c r="AB17" s="112">
        <v>17</v>
      </c>
      <c r="AC17" s="112"/>
      <c r="AD17" s="113"/>
      <c r="AE17" s="85" t="s">
        <v>331</v>
      </c>
      <c r="AF17" s="85">
        <v>9666</v>
      </c>
      <c r="AG17" s="85">
        <v>19091</v>
      </c>
      <c r="AH17" s="85">
        <v>3575</v>
      </c>
      <c r="AI17" s="85">
        <v>14658</v>
      </c>
      <c r="AJ17" s="85"/>
      <c r="AK17" s="85" t="s">
        <v>345</v>
      </c>
      <c r="AL17" s="85" t="s">
        <v>354</v>
      </c>
      <c r="AM17" s="89" t="s">
        <v>366</v>
      </c>
      <c r="AN17" s="85"/>
      <c r="AO17" s="87">
        <v>41942.1490162037</v>
      </c>
      <c r="AP17" s="89" t="s">
        <v>378</v>
      </c>
      <c r="AQ17" s="85" t="b">
        <v>1</v>
      </c>
      <c r="AR17" s="85" t="b">
        <v>0</v>
      </c>
      <c r="AS17" s="85" t="b">
        <v>1</v>
      </c>
      <c r="AT17" s="85"/>
      <c r="AU17" s="85">
        <v>516</v>
      </c>
      <c r="AV17" s="89" t="s">
        <v>379</v>
      </c>
      <c r="AW17" s="85" t="b">
        <v>0</v>
      </c>
      <c r="AX17" s="85" t="s">
        <v>384</v>
      </c>
      <c r="AY17" s="89" t="s">
        <v>399</v>
      </c>
      <c r="AZ17" s="85" t="s">
        <v>66</v>
      </c>
      <c r="BA17" s="85" t="str">
        <f>REPLACE(INDEX(GroupVertices[Group],MATCH(Vertices[[#This Row],[Vertex]],GroupVertices[Vertex],0)),1,1,"")</f>
        <v>1</v>
      </c>
      <c r="BB17" s="51"/>
      <c r="BC17" s="51"/>
      <c r="BD17" s="51"/>
      <c r="BE17" s="51"/>
      <c r="BF17" s="51"/>
      <c r="BG17" s="51"/>
      <c r="BH17" s="131" t="s">
        <v>556</v>
      </c>
      <c r="BI17" s="131" t="s">
        <v>556</v>
      </c>
      <c r="BJ17" s="131" t="s">
        <v>531</v>
      </c>
      <c r="BK17" s="131" t="s">
        <v>531</v>
      </c>
      <c r="BL17" s="131">
        <v>1</v>
      </c>
      <c r="BM17" s="134">
        <v>2.4390243902439024</v>
      </c>
      <c r="BN17" s="131">
        <v>0</v>
      </c>
      <c r="BO17" s="134">
        <v>0</v>
      </c>
      <c r="BP17" s="131">
        <v>0</v>
      </c>
      <c r="BQ17" s="134">
        <v>0</v>
      </c>
      <c r="BR17" s="131">
        <v>40</v>
      </c>
      <c r="BS17" s="134">
        <v>97.5609756097561</v>
      </c>
      <c r="BT17" s="131">
        <v>41</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
    <dataValidation allowBlank="1" showInputMessage="1" promptTitle="Vertex Tooltip" prompt="Enter optional text that will pop up when the mouse is hovered over the vertex." errorTitle="Invalid Vertex Image Key" sqref="L3:L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
    <dataValidation allowBlank="1" showInputMessage="1" promptTitle="Vertex Label Fill Color" prompt="To select an optional fill color for the Label shape, right-click and select Select Color on the right-click menu." sqref="J3:J17"/>
    <dataValidation allowBlank="1" showInputMessage="1" promptTitle="Vertex Image File" prompt="Enter the path to an image file.  Hover over the column header for examples." errorTitle="Invalid Vertex Image Key" sqref="G3:G17"/>
    <dataValidation allowBlank="1" showInputMessage="1" promptTitle="Vertex Color" prompt="To select an optional vertex color, right-click and select Select Color on the right-click menu." sqref="C3:C17"/>
    <dataValidation allowBlank="1" showInputMessage="1" promptTitle="Vertex Opacity" prompt="Enter an optional vertex opacity between 0 (transparent) and 100 (opaque)." errorTitle="Invalid Vertex Opacity" error="The optional vertex opacity must be a whole number between 0 and 10." sqref="F3:F17"/>
    <dataValidation type="list" allowBlank="1" showInputMessage="1" showErrorMessage="1" promptTitle="Vertex Shape" prompt="Select an optional vertex shape." errorTitle="Invalid Vertex Shape" error="You have entered an invalid vertex shape.  Try selecting from the drop-down list instead." sqref="D3:D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
      <formula1>ValidVertexLabelPositions</formula1>
    </dataValidation>
    <dataValidation allowBlank="1" showInputMessage="1" showErrorMessage="1" promptTitle="Vertex Name" prompt="Enter the name of the vertex." sqref="A3:A17"/>
  </dataValidations>
  <hyperlinks>
    <hyperlink ref="AM3" r:id="rId1" display="http://t.co/IAbkYA5URV"/>
    <hyperlink ref="AM4" r:id="rId2" display="http://t.co/eUyVW7sR8y"/>
    <hyperlink ref="AM5" r:id="rId3" display="https://t.co/tIGoF9P483"/>
    <hyperlink ref="AM8" r:id="rId4" display="https://t.co/upTnNWQCAP"/>
    <hyperlink ref="AM9" r:id="rId5" display="https://t.co/Jeqy9ISnr3"/>
    <hyperlink ref="AM10" r:id="rId6" display="https://t.co/GJdaTjta7B"/>
    <hyperlink ref="AM11" r:id="rId7" display="https://t.co/SipMcULVp9"/>
    <hyperlink ref="AM12" r:id="rId8" display="https://t.co/LXz7Ret2Xb"/>
    <hyperlink ref="AM13" r:id="rId9" display="https://t.co/GVel22w1ba"/>
    <hyperlink ref="AM14" r:id="rId10" display="http://t.co/KqeMXe9W0V"/>
    <hyperlink ref="AM16" r:id="rId11" display="https://t.co/k0OORf8L9x"/>
    <hyperlink ref="AM17" r:id="rId12" display="https://t.co/cr0ijXcp1F"/>
    <hyperlink ref="AP4" r:id="rId13" display="https://pbs.twimg.com/profile_banners/1101341/1368556692"/>
    <hyperlink ref="AP5" r:id="rId14" display="https://pbs.twimg.com/profile_banners/1120621201376854017/1556624193"/>
    <hyperlink ref="AP7" r:id="rId15" display="https://pbs.twimg.com/profile_banners/914582896190660609/1516629807"/>
    <hyperlink ref="AP8" r:id="rId16" display="https://pbs.twimg.com/profile_banners/1082668696202502144/1546963803"/>
    <hyperlink ref="AP9" r:id="rId17" display="https://pbs.twimg.com/profile_banners/766141614372847617/1537729789"/>
    <hyperlink ref="AP10" r:id="rId18" display="https://pbs.twimg.com/profile_banners/1047296373555519488/1539153317"/>
    <hyperlink ref="AP11" r:id="rId19" display="https://pbs.twimg.com/profile_banners/423293779/1488322002"/>
    <hyperlink ref="AP12" r:id="rId20" display="https://pbs.twimg.com/profile_banners/16529292/1398260374"/>
    <hyperlink ref="AP14" r:id="rId21" display="https://pbs.twimg.com/profile_banners/15315247/1440277776"/>
    <hyperlink ref="AP15" r:id="rId22" display="https://pbs.twimg.com/profile_banners/28465291/1561224664"/>
    <hyperlink ref="AP16" r:id="rId23" display="https://pbs.twimg.com/profile_banners/470402184/1563956111"/>
    <hyperlink ref="AP17" r:id="rId24" display="https://pbs.twimg.com/profile_banners/2882893927/1546199965"/>
    <hyperlink ref="AV3" r:id="rId25" display="http://abs.twimg.com/images/themes/theme1/bg.png"/>
    <hyperlink ref="AV4" r:id="rId26" display="http://abs.twimg.com/images/themes/theme19/bg.gif"/>
    <hyperlink ref="AV5" r:id="rId27" display="http://abs.twimg.com/images/themes/theme1/bg.png"/>
    <hyperlink ref="AV6" r:id="rId28" display="http://abs.twimg.com/images/themes/theme1/bg.png"/>
    <hyperlink ref="AV8" r:id="rId29" display="http://abs.twimg.com/images/themes/theme1/bg.png"/>
    <hyperlink ref="AV11" r:id="rId30" display="http://abs.twimg.com/images/themes/theme14/bg.gif"/>
    <hyperlink ref="AV12" r:id="rId31" display="http://abs.twimg.com/images/themes/theme14/bg.gif"/>
    <hyperlink ref="AV13" r:id="rId32" display="http://abs.twimg.com/images/themes/theme1/bg.png"/>
    <hyperlink ref="AV14" r:id="rId33" display="http://abs.twimg.com/images/themes/theme1/bg.png"/>
    <hyperlink ref="AV15" r:id="rId34" display="http://abs.twimg.com/images/themes/theme14/bg.gif"/>
    <hyperlink ref="AV16" r:id="rId35" display="http://abs.twimg.com/images/themes/theme15/bg.png"/>
    <hyperlink ref="AV17" r:id="rId36" display="http://abs.twimg.com/images/themes/theme1/bg.png"/>
    <hyperlink ref="G3" r:id="rId37" display="http://pbs.twimg.com/profile_images/1154715226979409920/eUXqQs0P_normal.jpg"/>
    <hyperlink ref="G4" r:id="rId38" display="http://pbs.twimg.com/profile_images/1050029515240611840/gidE_t5o_normal.jpg"/>
    <hyperlink ref="G5" r:id="rId39" display="http://pbs.twimg.com/profile_images/1121310917310976001/XExLZvNV_normal.png"/>
    <hyperlink ref="G6" r:id="rId40" display="http://pbs.twimg.com/profile_images/1030181676217860096/VY7MRi8x_normal.jpg"/>
    <hyperlink ref="G7" r:id="rId41" display="http://pbs.twimg.com/profile_images/955440992987082752/rPIHc9Ip_normal.jpg"/>
    <hyperlink ref="G8" r:id="rId42" display="http://pbs.twimg.com/profile_images/1102673639583944704/HL5wrpAx_normal.png"/>
    <hyperlink ref="G9" r:id="rId43" display="http://pbs.twimg.com/profile_images/1036709271528976387/3tDoyXN4_normal.jpg"/>
    <hyperlink ref="G10" r:id="rId44" display="http://pbs.twimg.com/profile_images/1049911508296224770/9R5kP6Ql_normal.jpg"/>
    <hyperlink ref="G11" r:id="rId45" display="http://pbs.twimg.com/profile_images/836708640362881024/40qOcZks_normal.jpg"/>
    <hyperlink ref="G12" r:id="rId46" display="http://pbs.twimg.com/profile_images/1029067295669116929/tU3g3ogh_normal.jpg"/>
    <hyperlink ref="G13" r:id="rId47" display="http://pbs.twimg.com/profile_images/964027171109875712/_JEoYRY5_normal.jpg"/>
    <hyperlink ref="G14" r:id="rId48" display="http://pbs.twimg.com/profile_images/378800000266028204/43f72b09c2462e0ae4c4d6d14372b315_normal.jpeg"/>
    <hyperlink ref="G15" r:id="rId49" display="http://pbs.twimg.com/profile_images/1029187688165830657/t4YddAWZ_normal.jpg"/>
    <hyperlink ref="G16" r:id="rId50" display="http://pbs.twimg.com/profile_images/1008298767743897600/SW7E1ynf_normal.jpg"/>
    <hyperlink ref="G17" r:id="rId51" display="http://pbs.twimg.com/profile_images/1059532477092384768/cV7GBCt__normal.jpg"/>
    <hyperlink ref="AY3" r:id="rId52" display="https://twitter.com/mikk_c"/>
    <hyperlink ref="AY4" r:id="rId53" display="https://twitter.com/lr"/>
    <hyperlink ref="AY5" r:id="rId54" display="https://twitter.com/nerdsitu"/>
    <hyperlink ref="AY6" r:id="rId55" display="https://twitter.com/keithjkraus"/>
    <hyperlink ref="AY7" r:id="rId56" display="https://twitter.com/bradreeswork"/>
    <hyperlink ref="AY8" r:id="rId57" display="https://twitter.com/cjnolet"/>
    <hyperlink ref="AY9" r:id="rId58" display="https://twitter.com/asonam_news"/>
    <hyperlink ref="AY10" r:id="rId59" display="https://twitter.com/rapidsai"/>
    <hyperlink ref="AY11" r:id="rId60" display="https://twitter.com/tomekdrabas"/>
    <hyperlink ref="AY12" r:id="rId61" display="https://twitter.com/datametrician"/>
    <hyperlink ref="AY13" r:id="rId62" display="https://twitter.com/gpuoai"/>
    <hyperlink ref="AY14" r:id="rId63" display="https://twitter.com/lmeyerov"/>
    <hyperlink ref="AY15" r:id="rId64" display="https://twitter.com/bartleyr"/>
    <hyperlink ref="AY16" r:id="rId65" display="https://twitter.com/murraydata"/>
    <hyperlink ref="AY17" r:id="rId66" display="https://twitter.com/animaanandkumar"/>
  </hyperlinks>
  <printOptions/>
  <pageMargins left="0.7" right="0.7" top="0.75" bottom="0.75" header="0.3" footer="0.3"/>
  <pageSetup horizontalDpi="600" verticalDpi="600" orientation="portrait" r:id="rId71"/>
  <drawing r:id="rId70"/>
  <legacyDrawing r:id="rId68"/>
  <tableParts>
    <tablePart r:id="rId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467</v>
      </c>
      <c r="Z2" s="13" t="s">
        <v>471</v>
      </c>
      <c r="AA2" s="13" t="s">
        <v>478</v>
      </c>
      <c r="AB2" s="13" t="s">
        <v>504</v>
      </c>
      <c r="AC2" s="13" t="s">
        <v>530</v>
      </c>
      <c r="AD2" s="13" t="s">
        <v>539</v>
      </c>
      <c r="AE2" s="13" t="s">
        <v>540</v>
      </c>
      <c r="AF2" s="13" t="s">
        <v>546</v>
      </c>
      <c r="AG2" s="67" t="s">
        <v>593</v>
      </c>
      <c r="AH2" s="67" t="s">
        <v>594</v>
      </c>
      <c r="AI2" s="67" t="s">
        <v>595</v>
      </c>
      <c r="AJ2" s="67" t="s">
        <v>596</v>
      </c>
      <c r="AK2" s="67" t="s">
        <v>597</v>
      </c>
      <c r="AL2" s="67" t="s">
        <v>598</v>
      </c>
      <c r="AM2" s="67" t="s">
        <v>599</v>
      </c>
      <c r="AN2" s="67" t="s">
        <v>600</v>
      </c>
      <c r="AO2" s="67" t="s">
        <v>603</v>
      </c>
    </row>
    <row r="3" spans="1:41" ht="15">
      <c r="A3" s="128" t="s">
        <v>454</v>
      </c>
      <c r="B3" s="129" t="s">
        <v>456</v>
      </c>
      <c r="C3" s="129" t="s">
        <v>56</v>
      </c>
      <c r="D3" s="120"/>
      <c r="E3" s="119"/>
      <c r="F3" s="121" t="s">
        <v>625</v>
      </c>
      <c r="G3" s="122"/>
      <c r="H3" s="122"/>
      <c r="I3" s="123">
        <v>3</v>
      </c>
      <c r="J3" s="124"/>
      <c r="K3" s="51">
        <v>12</v>
      </c>
      <c r="L3" s="51">
        <v>41</v>
      </c>
      <c r="M3" s="51">
        <v>0</v>
      </c>
      <c r="N3" s="51">
        <v>41</v>
      </c>
      <c r="O3" s="51">
        <v>0</v>
      </c>
      <c r="P3" s="52">
        <v>0.07894736842105263</v>
      </c>
      <c r="Q3" s="52">
        <v>0.14634146341463414</v>
      </c>
      <c r="R3" s="51">
        <v>1</v>
      </c>
      <c r="S3" s="51">
        <v>0</v>
      </c>
      <c r="T3" s="51">
        <v>12</v>
      </c>
      <c r="U3" s="51">
        <v>41</v>
      </c>
      <c r="V3" s="51">
        <v>2</v>
      </c>
      <c r="W3" s="52">
        <v>1.305556</v>
      </c>
      <c r="X3" s="52">
        <v>0.3106060606060606</v>
      </c>
      <c r="Y3" s="85"/>
      <c r="Z3" s="85"/>
      <c r="AA3" s="85" t="s">
        <v>235</v>
      </c>
      <c r="AB3" s="93" t="s">
        <v>505</v>
      </c>
      <c r="AC3" s="93" t="s">
        <v>531</v>
      </c>
      <c r="AD3" s="93"/>
      <c r="AE3" s="93" t="s">
        <v>541</v>
      </c>
      <c r="AF3" s="93" t="s">
        <v>547</v>
      </c>
      <c r="AG3" s="131">
        <v>11</v>
      </c>
      <c r="AH3" s="134">
        <v>2.4390243902439024</v>
      </c>
      <c r="AI3" s="131">
        <v>0</v>
      </c>
      <c r="AJ3" s="134">
        <v>0</v>
      </c>
      <c r="AK3" s="131">
        <v>0</v>
      </c>
      <c r="AL3" s="134">
        <v>0</v>
      </c>
      <c r="AM3" s="131">
        <v>440</v>
      </c>
      <c r="AN3" s="134">
        <v>97.5609756097561</v>
      </c>
      <c r="AO3" s="131">
        <v>451</v>
      </c>
    </row>
    <row r="4" spans="1:41" ht="15">
      <c r="A4" s="128" t="s">
        <v>455</v>
      </c>
      <c r="B4" s="129" t="s">
        <v>457</v>
      </c>
      <c r="C4" s="129" t="s">
        <v>56</v>
      </c>
      <c r="D4" s="125"/>
      <c r="E4" s="102"/>
      <c r="F4" s="105" t="s">
        <v>626</v>
      </c>
      <c r="G4" s="109"/>
      <c r="H4" s="109"/>
      <c r="I4" s="126">
        <v>4</v>
      </c>
      <c r="J4" s="112"/>
      <c r="K4" s="51">
        <v>3</v>
      </c>
      <c r="L4" s="51">
        <v>6</v>
      </c>
      <c r="M4" s="51">
        <v>0</v>
      </c>
      <c r="N4" s="51">
        <v>6</v>
      </c>
      <c r="O4" s="51">
        <v>0</v>
      </c>
      <c r="P4" s="52">
        <v>1</v>
      </c>
      <c r="Q4" s="52">
        <v>1</v>
      </c>
      <c r="R4" s="51">
        <v>1</v>
      </c>
      <c r="S4" s="51">
        <v>0</v>
      </c>
      <c r="T4" s="51">
        <v>3</v>
      </c>
      <c r="U4" s="51">
        <v>6</v>
      </c>
      <c r="V4" s="51">
        <v>1</v>
      </c>
      <c r="W4" s="52">
        <v>0.666667</v>
      </c>
      <c r="X4" s="52">
        <v>1</v>
      </c>
      <c r="Y4" s="85" t="s">
        <v>233</v>
      </c>
      <c r="Z4" s="85" t="s">
        <v>234</v>
      </c>
      <c r="AA4" s="85"/>
      <c r="AB4" s="93" t="s">
        <v>506</v>
      </c>
      <c r="AC4" s="93" t="s">
        <v>532</v>
      </c>
      <c r="AD4" s="93"/>
      <c r="AE4" s="93" t="s">
        <v>542</v>
      </c>
      <c r="AF4" s="93" t="s">
        <v>548</v>
      </c>
      <c r="AG4" s="131">
        <v>0</v>
      </c>
      <c r="AH4" s="134">
        <v>0</v>
      </c>
      <c r="AI4" s="131">
        <v>0</v>
      </c>
      <c r="AJ4" s="134">
        <v>0</v>
      </c>
      <c r="AK4" s="131">
        <v>0</v>
      </c>
      <c r="AL4" s="134">
        <v>0</v>
      </c>
      <c r="AM4" s="131">
        <v>78</v>
      </c>
      <c r="AN4" s="134">
        <v>100</v>
      </c>
      <c r="AO4" s="131">
        <v>78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454</v>
      </c>
      <c r="B2" s="93" t="s">
        <v>227</v>
      </c>
      <c r="C2" s="85">
        <f>VLOOKUP(GroupVertices[[#This Row],[Vertex]],Vertices[],MATCH("ID",Vertices[[#Headers],[Vertex]:[Vertex Content Word Count]],0),FALSE)</f>
        <v>17</v>
      </c>
    </row>
    <row r="3" spans="1:3" ht="15">
      <c r="A3" s="85" t="s">
        <v>454</v>
      </c>
      <c r="B3" s="93" t="s">
        <v>226</v>
      </c>
      <c r="C3" s="85">
        <f>VLOOKUP(GroupVertices[[#This Row],[Vertex]],Vertices[],MATCH("ID",Vertices[[#Headers],[Vertex]:[Vertex Content Word Count]],0),FALSE)</f>
        <v>10</v>
      </c>
    </row>
    <row r="4" spans="1:3" ht="15">
      <c r="A4" s="85" t="s">
        <v>454</v>
      </c>
      <c r="B4" s="93" t="s">
        <v>228</v>
      </c>
      <c r="C4" s="85">
        <f>VLOOKUP(GroupVertices[[#This Row],[Vertex]],Vertices[],MATCH("ID",Vertices[[#Headers],[Vertex]:[Vertex Content Word Count]],0),FALSE)</f>
        <v>9</v>
      </c>
    </row>
    <row r="5" spans="1:3" ht="15">
      <c r="A5" s="85" t="s">
        <v>454</v>
      </c>
      <c r="B5" s="93" t="s">
        <v>225</v>
      </c>
      <c r="C5" s="85">
        <f>VLOOKUP(GroupVertices[[#This Row],[Vertex]],Vertices[],MATCH("ID",Vertices[[#Headers],[Vertex]:[Vertex Content Word Count]],0),FALSE)</f>
        <v>8</v>
      </c>
    </row>
    <row r="6" spans="1:3" ht="15">
      <c r="A6" s="85" t="s">
        <v>454</v>
      </c>
      <c r="B6" s="93" t="s">
        <v>224</v>
      </c>
      <c r="C6" s="85">
        <f>VLOOKUP(GroupVertices[[#This Row],[Vertex]],Vertices[],MATCH("ID",Vertices[[#Headers],[Vertex]:[Vertex Content Word Count]],0),FALSE)</f>
        <v>7</v>
      </c>
    </row>
    <row r="7" spans="1:3" ht="15">
      <c r="A7" s="85" t="s">
        <v>454</v>
      </c>
      <c r="B7" s="93" t="s">
        <v>223</v>
      </c>
      <c r="C7" s="85">
        <f>VLOOKUP(GroupVertices[[#This Row],[Vertex]],Vertices[],MATCH("ID",Vertices[[#Headers],[Vertex]:[Vertex Content Word Count]],0),FALSE)</f>
        <v>16</v>
      </c>
    </row>
    <row r="8" spans="1:3" ht="15">
      <c r="A8" s="85" t="s">
        <v>454</v>
      </c>
      <c r="B8" s="93" t="s">
        <v>222</v>
      </c>
      <c r="C8" s="85">
        <f>VLOOKUP(GroupVertices[[#This Row],[Vertex]],Vertices[],MATCH("ID",Vertices[[#Headers],[Vertex]:[Vertex Content Word Count]],0),FALSE)</f>
        <v>15</v>
      </c>
    </row>
    <row r="9" spans="1:3" ht="15">
      <c r="A9" s="85" t="s">
        <v>454</v>
      </c>
      <c r="B9" s="93" t="s">
        <v>221</v>
      </c>
      <c r="C9" s="85">
        <f>VLOOKUP(GroupVertices[[#This Row],[Vertex]],Vertices[],MATCH("ID",Vertices[[#Headers],[Vertex]:[Vertex Content Word Count]],0),FALSE)</f>
        <v>14</v>
      </c>
    </row>
    <row r="10" spans="1:3" ht="15">
      <c r="A10" s="85" t="s">
        <v>454</v>
      </c>
      <c r="B10" s="93" t="s">
        <v>220</v>
      </c>
      <c r="C10" s="85">
        <f>VLOOKUP(GroupVertices[[#This Row],[Vertex]],Vertices[],MATCH("ID",Vertices[[#Headers],[Vertex]:[Vertex Content Word Count]],0),FALSE)</f>
        <v>13</v>
      </c>
    </row>
    <row r="11" spans="1:3" ht="15">
      <c r="A11" s="85" t="s">
        <v>454</v>
      </c>
      <c r="B11" s="93" t="s">
        <v>219</v>
      </c>
      <c r="C11" s="85">
        <f>VLOOKUP(GroupVertices[[#This Row],[Vertex]],Vertices[],MATCH("ID",Vertices[[#Headers],[Vertex]:[Vertex Content Word Count]],0),FALSE)</f>
        <v>12</v>
      </c>
    </row>
    <row r="12" spans="1:3" ht="15">
      <c r="A12" s="85" t="s">
        <v>454</v>
      </c>
      <c r="B12" s="93" t="s">
        <v>218</v>
      </c>
      <c r="C12" s="85">
        <f>VLOOKUP(GroupVertices[[#This Row],[Vertex]],Vertices[],MATCH("ID",Vertices[[#Headers],[Vertex]:[Vertex Content Word Count]],0),FALSE)</f>
        <v>11</v>
      </c>
    </row>
    <row r="13" spans="1:3" ht="15">
      <c r="A13" s="85" t="s">
        <v>454</v>
      </c>
      <c r="B13" s="93" t="s">
        <v>217</v>
      </c>
      <c r="C13" s="85">
        <f>VLOOKUP(GroupVertices[[#This Row],[Vertex]],Vertices[],MATCH("ID",Vertices[[#Headers],[Vertex]:[Vertex Content Word Count]],0),FALSE)</f>
        <v>6</v>
      </c>
    </row>
    <row r="14" spans="1:3" ht="15">
      <c r="A14" s="85" t="s">
        <v>455</v>
      </c>
      <c r="B14" s="93" t="s">
        <v>216</v>
      </c>
      <c r="C14" s="85">
        <f>VLOOKUP(GroupVertices[[#This Row],[Vertex]],Vertices[],MATCH("ID",Vertices[[#Headers],[Vertex]:[Vertex Content Word Count]],0),FALSE)</f>
        <v>5</v>
      </c>
    </row>
    <row r="15" spans="1:3" ht="15">
      <c r="A15" s="85" t="s">
        <v>455</v>
      </c>
      <c r="B15" s="93" t="s">
        <v>215</v>
      </c>
      <c r="C15" s="85">
        <f>VLOOKUP(GroupVertices[[#This Row],[Vertex]],Vertices[],MATCH("ID",Vertices[[#Headers],[Vertex]:[Vertex Content Word Count]],0),FALSE)</f>
        <v>4</v>
      </c>
    </row>
    <row r="16" spans="1:3" ht="15">
      <c r="A16" s="85" t="s">
        <v>455</v>
      </c>
      <c r="B16" s="93" t="s">
        <v>214</v>
      </c>
      <c r="C16"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607</v>
      </c>
      <c r="B2" s="36" t="s">
        <v>415</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11</v>
      </c>
      <c r="L2" s="39">
        <f>MIN(Vertices[Closeness Centrality])</f>
        <v>0.055556</v>
      </c>
      <c r="M2" s="40">
        <f>COUNTIF(Vertices[Closeness Centrality],"&gt;= "&amp;L2)-COUNTIF(Vertices[Closeness Centrality],"&gt;="&amp;L3)</f>
        <v>8</v>
      </c>
      <c r="N2" s="39">
        <f>MIN(Vertices[Eigenvector Centrality])</f>
        <v>0</v>
      </c>
      <c r="O2" s="40">
        <f>COUNTIF(Vertices[Eigenvector Centrality],"&gt;= "&amp;N2)-COUNTIF(Vertices[Eigenvector Centrality],"&gt;="&amp;N3)</f>
        <v>3</v>
      </c>
      <c r="P2" s="39">
        <f>MIN(Vertices[PageRank])</f>
        <v>0.665709</v>
      </c>
      <c r="Q2" s="40">
        <f>COUNTIF(Vertices[PageRank],"&gt;= "&amp;P2)-COUNTIF(Vertices[PageRank],"&gt;="&amp;P3)</f>
        <v>8</v>
      </c>
      <c r="R2" s="39">
        <f>MIN(Vertices[Clustering Coefficient])</f>
        <v>0.2545454545454545</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0.2</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0.2545454545454545</v>
      </c>
      <c r="K3" s="42">
        <f>COUNTIF(Vertices[Betweenness Centrality],"&gt;= "&amp;J3)-COUNTIF(Vertices[Betweenness Centrality],"&gt;="&amp;J4)</f>
        <v>0</v>
      </c>
      <c r="L3" s="41">
        <f aca="true" t="shared" si="5" ref="L3:L26">L2+($L$57-$L$2)/BinDivisor</f>
        <v>0.06363680000000001</v>
      </c>
      <c r="M3" s="42">
        <f>COUNTIF(Vertices[Closeness Centrality],"&gt;= "&amp;L3)-COUNTIF(Vertices[Closeness Centrality],"&gt;="&amp;L4)</f>
        <v>0</v>
      </c>
      <c r="N3" s="41">
        <f aca="true" t="shared" si="6" ref="N3:N26">N2+($N$57-$N$2)/BinDivisor</f>
        <v>0.0021768545454545454</v>
      </c>
      <c r="O3" s="42">
        <f>COUNTIF(Vertices[Eigenvector Centrality],"&gt;= "&amp;N3)-COUNTIF(Vertices[Eigenvector Centrality],"&gt;="&amp;N4)</f>
        <v>0</v>
      </c>
      <c r="P3" s="41">
        <f aca="true" t="shared" si="7" ref="P3:P26">P2+($P$57-$P$2)/BinDivisor</f>
        <v>0.6839412181818182</v>
      </c>
      <c r="Q3" s="42">
        <f>COUNTIF(Vertices[PageRank],"&gt;= "&amp;P3)-COUNTIF(Vertices[PageRank],"&gt;="&amp;P4)</f>
        <v>0</v>
      </c>
      <c r="R3" s="41">
        <f aca="true" t="shared" si="8" ref="R3:R26">R2+($R$57-$R$2)/BinDivisor</f>
        <v>0.268099173553719</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0.4</v>
      </c>
      <c r="G4" s="40">
        <f>COUNTIF(Vertices[In-Degree],"&gt;= "&amp;F4)-COUNTIF(Vertices[In-Degree],"&gt;="&amp;F5)</f>
        <v>0</v>
      </c>
      <c r="H4" s="39">
        <f t="shared" si="3"/>
        <v>0.14545454545454545</v>
      </c>
      <c r="I4" s="40">
        <f>COUNTIF(Vertices[Out-Degree],"&gt;= "&amp;H4)-COUNTIF(Vertices[Out-Degree],"&gt;="&amp;H5)</f>
        <v>0</v>
      </c>
      <c r="J4" s="39">
        <f t="shared" si="4"/>
        <v>0.509090909090909</v>
      </c>
      <c r="K4" s="40">
        <f>COUNTIF(Vertices[Betweenness Centrality],"&gt;= "&amp;J4)-COUNTIF(Vertices[Betweenness Centrality],"&gt;="&amp;J5)</f>
        <v>0</v>
      </c>
      <c r="L4" s="39">
        <f t="shared" si="5"/>
        <v>0.0717176</v>
      </c>
      <c r="M4" s="40">
        <f>COUNTIF(Vertices[Closeness Centrality],"&gt;= "&amp;L4)-COUNTIF(Vertices[Closeness Centrality],"&gt;="&amp;L5)</f>
        <v>0</v>
      </c>
      <c r="N4" s="39">
        <f t="shared" si="6"/>
        <v>0.004353709090909091</v>
      </c>
      <c r="O4" s="40">
        <f>COUNTIF(Vertices[Eigenvector Centrality],"&gt;= "&amp;N4)-COUNTIF(Vertices[Eigenvector Centrality],"&gt;="&amp;N5)</f>
        <v>0</v>
      </c>
      <c r="P4" s="39">
        <f t="shared" si="7"/>
        <v>0.7021734363636364</v>
      </c>
      <c r="Q4" s="40">
        <f>COUNTIF(Vertices[PageRank],"&gt;= "&amp;P4)-COUNTIF(Vertices[PageRank],"&gt;="&amp;P5)</f>
        <v>0</v>
      </c>
      <c r="R4" s="39">
        <f t="shared" si="8"/>
        <v>0.28165289256198345</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0.6000000000000001</v>
      </c>
      <c r="G5" s="42">
        <f>COUNTIF(Vertices[In-Degree],"&gt;= "&amp;F5)-COUNTIF(Vertices[In-Degree],"&gt;="&amp;F6)</f>
        <v>0</v>
      </c>
      <c r="H5" s="41">
        <f t="shared" si="3"/>
        <v>0.21818181818181817</v>
      </c>
      <c r="I5" s="42">
        <f>COUNTIF(Vertices[Out-Degree],"&gt;= "&amp;H5)-COUNTIF(Vertices[Out-Degree],"&gt;="&amp;H6)</f>
        <v>0</v>
      </c>
      <c r="J5" s="41">
        <f t="shared" si="4"/>
        <v>0.7636363636363636</v>
      </c>
      <c r="K5" s="42">
        <f>COUNTIF(Vertices[Betweenness Centrality],"&gt;= "&amp;J5)-COUNTIF(Vertices[Betweenness Centrality],"&gt;="&amp;J6)</f>
        <v>0</v>
      </c>
      <c r="L5" s="41">
        <f t="shared" si="5"/>
        <v>0.0797984</v>
      </c>
      <c r="M5" s="42">
        <f>COUNTIF(Vertices[Closeness Centrality],"&gt;= "&amp;L5)-COUNTIF(Vertices[Closeness Centrality],"&gt;="&amp;L6)</f>
        <v>0</v>
      </c>
      <c r="N5" s="41">
        <f t="shared" si="6"/>
        <v>0.006530563636363637</v>
      </c>
      <c r="O5" s="42">
        <f>COUNTIF(Vertices[Eigenvector Centrality],"&gt;= "&amp;N5)-COUNTIF(Vertices[Eigenvector Centrality],"&gt;="&amp;N6)</f>
        <v>0</v>
      </c>
      <c r="P5" s="41">
        <f t="shared" si="7"/>
        <v>0.7204056545454546</v>
      </c>
      <c r="Q5" s="42">
        <f>COUNTIF(Vertices[PageRank],"&gt;= "&amp;P5)-COUNTIF(Vertices[PageRank],"&gt;="&amp;P6)</f>
        <v>0</v>
      </c>
      <c r="R5" s="41">
        <f t="shared" si="8"/>
        <v>0.2952066115702479</v>
      </c>
      <c r="S5" s="46">
        <f>COUNTIF(Vertices[Clustering Coefficient],"&gt;= "&amp;R5)-COUNTIF(Vertices[Clustering Coefficient],"&gt;="&amp;R6)</f>
        <v>0</v>
      </c>
      <c r="T5" s="41" t="e">
        <f ca="1" t="shared" si="9"/>
        <v>#REF!</v>
      </c>
      <c r="U5" s="42" t="e">
        <f ca="1" t="shared" si="0"/>
        <v>#REF!</v>
      </c>
    </row>
    <row r="6" spans="1:21" ht="15">
      <c r="A6" s="36" t="s">
        <v>148</v>
      </c>
      <c r="B6" s="36">
        <v>47</v>
      </c>
      <c r="D6" s="34">
        <f t="shared" si="1"/>
        <v>0</v>
      </c>
      <c r="E6" s="3">
        <f>COUNTIF(Vertices[Degree],"&gt;= "&amp;D6)-COUNTIF(Vertices[Degree],"&gt;="&amp;D7)</f>
        <v>0</v>
      </c>
      <c r="F6" s="39">
        <f t="shared" si="2"/>
        <v>0.8</v>
      </c>
      <c r="G6" s="40">
        <f>COUNTIF(Vertices[In-Degree],"&gt;= "&amp;F6)-COUNTIF(Vertices[In-Degree],"&gt;="&amp;F7)</f>
        <v>0</v>
      </c>
      <c r="H6" s="39">
        <f t="shared" si="3"/>
        <v>0.2909090909090909</v>
      </c>
      <c r="I6" s="40">
        <f>COUNTIF(Vertices[Out-Degree],"&gt;= "&amp;H6)-COUNTIF(Vertices[Out-Degree],"&gt;="&amp;H7)</f>
        <v>0</v>
      </c>
      <c r="J6" s="39">
        <f t="shared" si="4"/>
        <v>1.018181818181818</v>
      </c>
      <c r="K6" s="40">
        <f>COUNTIF(Vertices[Betweenness Centrality],"&gt;= "&amp;J6)-COUNTIF(Vertices[Betweenness Centrality],"&gt;="&amp;J7)</f>
        <v>0</v>
      </c>
      <c r="L6" s="39">
        <f t="shared" si="5"/>
        <v>0.0878792</v>
      </c>
      <c r="M6" s="40">
        <f>COUNTIF(Vertices[Closeness Centrality],"&gt;= "&amp;L6)-COUNTIF(Vertices[Closeness Centrality],"&gt;="&amp;L7)</f>
        <v>4</v>
      </c>
      <c r="N6" s="39">
        <f t="shared" si="6"/>
        <v>0.008707418181818182</v>
      </c>
      <c r="O6" s="40">
        <f>COUNTIF(Vertices[Eigenvector Centrality],"&gt;= "&amp;N6)-COUNTIF(Vertices[Eigenvector Centrality],"&gt;="&amp;N7)</f>
        <v>0</v>
      </c>
      <c r="P6" s="39">
        <f t="shared" si="7"/>
        <v>0.7386378727272728</v>
      </c>
      <c r="Q6" s="40">
        <f>COUNTIF(Vertices[PageRank],"&gt;= "&amp;P6)-COUNTIF(Vertices[PageRank],"&gt;="&amp;P7)</f>
        <v>0</v>
      </c>
      <c r="R6" s="39">
        <f t="shared" si="8"/>
        <v>0.3087603305785124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0.36363636363636365</v>
      </c>
      <c r="I7" s="42">
        <f>COUNTIF(Vertices[Out-Degree],"&gt;= "&amp;H7)-COUNTIF(Vertices[Out-Degree],"&gt;="&amp;H8)</f>
        <v>0</v>
      </c>
      <c r="J7" s="41">
        <f t="shared" si="4"/>
        <v>1.2727272727272725</v>
      </c>
      <c r="K7" s="42">
        <f>COUNTIF(Vertices[Betweenness Centrality],"&gt;= "&amp;J7)-COUNTIF(Vertices[Betweenness Centrality],"&gt;="&amp;J8)</f>
        <v>0</v>
      </c>
      <c r="L7" s="41">
        <f t="shared" si="5"/>
        <v>0.09596</v>
      </c>
      <c r="M7" s="42">
        <f>COUNTIF(Vertices[Closeness Centrality],"&gt;= "&amp;L7)-COUNTIF(Vertices[Closeness Centrality],"&gt;="&amp;L8)</f>
        <v>0</v>
      </c>
      <c r="N7" s="41">
        <f t="shared" si="6"/>
        <v>0.010884272727272727</v>
      </c>
      <c r="O7" s="42">
        <f>COUNTIF(Vertices[Eigenvector Centrality],"&gt;= "&amp;N7)-COUNTIF(Vertices[Eigenvector Centrality],"&gt;="&amp;N8)</f>
        <v>0</v>
      </c>
      <c r="P7" s="41">
        <f t="shared" si="7"/>
        <v>0.756870090909091</v>
      </c>
      <c r="Q7" s="42">
        <f>COUNTIF(Vertices[PageRank],"&gt;= "&amp;P7)-COUNTIF(Vertices[PageRank],"&gt;="&amp;P8)</f>
        <v>0</v>
      </c>
      <c r="R7" s="41">
        <f t="shared" si="8"/>
        <v>0.32231404958677684</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v>
      </c>
      <c r="G8" s="40">
        <f>COUNTIF(Vertices[In-Degree],"&gt;= "&amp;F8)-COUNTIF(Vertices[In-Degree],"&gt;="&amp;F9)</f>
        <v>0</v>
      </c>
      <c r="H8" s="39">
        <f t="shared" si="3"/>
        <v>0.4363636363636364</v>
      </c>
      <c r="I8" s="40">
        <f>COUNTIF(Vertices[Out-Degree],"&gt;= "&amp;H8)-COUNTIF(Vertices[Out-Degree],"&gt;="&amp;H9)</f>
        <v>0</v>
      </c>
      <c r="J8" s="39">
        <f t="shared" si="4"/>
        <v>1.527272727272727</v>
      </c>
      <c r="K8" s="40">
        <f>COUNTIF(Vertices[Betweenness Centrality],"&gt;= "&amp;J8)-COUNTIF(Vertices[Betweenness Centrality],"&gt;="&amp;J9)</f>
        <v>0</v>
      </c>
      <c r="L8" s="39">
        <f t="shared" si="5"/>
        <v>0.1040408</v>
      </c>
      <c r="M8" s="40">
        <f>COUNTIF(Vertices[Closeness Centrality],"&gt;= "&amp;L8)-COUNTIF(Vertices[Closeness Centrality],"&gt;="&amp;L9)</f>
        <v>0</v>
      </c>
      <c r="N8" s="39">
        <f t="shared" si="6"/>
        <v>0.013061127272727272</v>
      </c>
      <c r="O8" s="40">
        <f>COUNTIF(Vertices[Eigenvector Centrality],"&gt;= "&amp;N8)-COUNTIF(Vertices[Eigenvector Centrality],"&gt;="&amp;N9)</f>
        <v>0</v>
      </c>
      <c r="P8" s="39">
        <f t="shared" si="7"/>
        <v>0.7751023090909092</v>
      </c>
      <c r="Q8" s="40">
        <f>COUNTIF(Vertices[PageRank],"&gt;= "&amp;P8)-COUNTIF(Vertices[PageRank],"&gt;="&amp;P9)</f>
        <v>0</v>
      </c>
      <c r="R8" s="39">
        <f t="shared" si="8"/>
        <v>0.3358677685950413</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1.4</v>
      </c>
      <c r="G9" s="42">
        <f>COUNTIF(Vertices[In-Degree],"&gt;= "&amp;F9)-COUNTIF(Vertices[In-Degree],"&gt;="&amp;F10)</f>
        <v>0</v>
      </c>
      <c r="H9" s="41">
        <f t="shared" si="3"/>
        <v>0.5090909090909091</v>
      </c>
      <c r="I9" s="42">
        <f>COUNTIF(Vertices[Out-Degree],"&gt;= "&amp;H9)-COUNTIF(Vertices[Out-Degree],"&gt;="&amp;H10)</f>
        <v>0</v>
      </c>
      <c r="J9" s="41">
        <f t="shared" si="4"/>
        <v>1.7818181818181813</v>
      </c>
      <c r="K9" s="42">
        <f>COUNTIF(Vertices[Betweenness Centrality],"&gt;= "&amp;J9)-COUNTIF(Vertices[Betweenness Centrality],"&gt;="&amp;J10)</f>
        <v>0</v>
      </c>
      <c r="L9" s="41">
        <f t="shared" si="5"/>
        <v>0.1121216</v>
      </c>
      <c r="M9" s="42">
        <f>COUNTIF(Vertices[Closeness Centrality],"&gt;= "&amp;L9)-COUNTIF(Vertices[Closeness Centrality],"&gt;="&amp;L10)</f>
        <v>0</v>
      </c>
      <c r="N9" s="41">
        <f t="shared" si="6"/>
        <v>0.015237981818181817</v>
      </c>
      <c r="O9" s="42">
        <f>COUNTIF(Vertices[Eigenvector Centrality],"&gt;= "&amp;N9)-COUNTIF(Vertices[Eigenvector Centrality],"&gt;="&amp;N10)</f>
        <v>0</v>
      </c>
      <c r="P9" s="41">
        <f t="shared" si="7"/>
        <v>0.7933345272727274</v>
      </c>
      <c r="Q9" s="42">
        <f>COUNTIF(Vertices[PageRank],"&gt;= "&amp;P9)-COUNTIF(Vertices[PageRank],"&gt;="&amp;P10)</f>
        <v>0</v>
      </c>
      <c r="R9" s="41">
        <f t="shared" si="8"/>
        <v>0.34942148760330577</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1.5999999999999999</v>
      </c>
      <c r="G10" s="40">
        <f>COUNTIF(Vertices[In-Degree],"&gt;= "&amp;F10)-COUNTIF(Vertices[In-Degree],"&gt;="&amp;F11)</f>
        <v>0</v>
      </c>
      <c r="H10" s="39">
        <f t="shared" si="3"/>
        <v>0.5818181818181819</v>
      </c>
      <c r="I10" s="40">
        <f>COUNTIF(Vertices[Out-Degree],"&gt;= "&amp;H10)-COUNTIF(Vertices[Out-Degree],"&gt;="&amp;H11)</f>
        <v>0</v>
      </c>
      <c r="J10" s="39">
        <f t="shared" si="4"/>
        <v>2.0363636363636357</v>
      </c>
      <c r="K10" s="40">
        <f>COUNTIF(Vertices[Betweenness Centrality],"&gt;= "&amp;J10)-COUNTIF(Vertices[Betweenness Centrality],"&gt;="&amp;J11)</f>
        <v>0</v>
      </c>
      <c r="L10" s="39">
        <f t="shared" si="5"/>
        <v>0.1202024</v>
      </c>
      <c r="M10" s="40">
        <f>COUNTIF(Vertices[Closeness Centrality],"&gt;= "&amp;L10)-COUNTIF(Vertices[Closeness Centrality],"&gt;="&amp;L11)</f>
        <v>0</v>
      </c>
      <c r="N10" s="39">
        <f t="shared" si="6"/>
        <v>0.017414836363636364</v>
      </c>
      <c r="O10" s="40">
        <f>COUNTIF(Vertices[Eigenvector Centrality],"&gt;= "&amp;N10)-COUNTIF(Vertices[Eigenvector Centrality],"&gt;="&amp;N11)</f>
        <v>0</v>
      </c>
      <c r="P10" s="39">
        <f t="shared" si="7"/>
        <v>0.8115667454545455</v>
      </c>
      <c r="Q10" s="40">
        <f>COUNTIF(Vertices[PageRank],"&gt;= "&amp;P10)-COUNTIF(Vertices[PageRank],"&gt;="&amp;P11)</f>
        <v>0</v>
      </c>
      <c r="R10" s="39">
        <f t="shared" si="8"/>
        <v>0.36297520661157023</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1.7999999999999998</v>
      </c>
      <c r="G11" s="42">
        <f>COUNTIF(Vertices[In-Degree],"&gt;= "&amp;F11)-COUNTIF(Vertices[In-Degree],"&gt;="&amp;F12)</f>
        <v>0</v>
      </c>
      <c r="H11" s="41">
        <f t="shared" si="3"/>
        <v>0.6545454545454547</v>
      </c>
      <c r="I11" s="42">
        <f>COUNTIF(Vertices[Out-Degree],"&gt;= "&amp;H11)-COUNTIF(Vertices[Out-Degree],"&gt;="&amp;H12)</f>
        <v>0</v>
      </c>
      <c r="J11" s="41">
        <f t="shared" si="4"/>
        <v>2.29090909090909</v>
      </c>
      <c r="K11" s="42">
        <f>COUNTIF(Vertices[Betweenness Centrality],"&gt;= "&amp;J11)-COUNTIF(Vertices[Betweenness Centrality],"&gt;="&amp;J12)</f>
        <v>0</v>
      </c>
      <c r="L11" s="41">
        <f t="shared" si="5"/>
        <v>0.12828320000000001</v>
      </c>
      <c r="M11" s="42">
        <f>COUNTIF(Vertices[Closeness Centrality],"&gt;= "&amp;L11)-COUNTIF(Vertices[Closeness Centrality],"&gt;="&amp;L12)</f>
        <v>0</v>
      </c>
      <c r="N11" s="41">
        <f t="shared" si="6"/>
        <v>0.01959169090909091</v>
      </c>
      <c r="O11" s="42">
        <f>COUNTIF(Vertices[Eigenvector Centrality],"&gt;= "&amp;N11)-COUNTIF(Vertices[Eigenvector Centrality],"&gt;="&amp;N12)</f>
        <v>0</v>
      </c>
      <c r="P11" s="41">
        <f t="shared" si="7"/>
        <v>0.8297989636363637</v>
      </c>
      <c r="Q11" s="42">
        <f>COUNTIF(Vertices[PageRank],"&gt;= "&amp;P11)-COUNTIF(Vertices[PageRank],"&gt;="&amp;P12)</f>
        <v>0</v>
      </c>
      <c r="R11" s="41">
        <f t="shared" si="8"/>
        <v>0.3765289256198347</v>
      </c>
      <c r="S11" s="46">
        <f>COUNTIF(Vertices[Clustering Coefficient],"&gt;= "&amp;R11)-COUNTIF(Vertices[Clustering Coefficient],"&gt;="&amp;R12)</f>
        <v>0</v>
      </c>
      <c r="T11" s="41" t="e">
        <f ca="1" t="shared" si="9"/>
        <v>#REF!</v>
      </c>
      <c r="U11" s="42" t="e">
        <f ca="1" t="shared" si="0"/>
        <v>#REF!</v>
      </c>
    </row>
    <row r="12" spans="1:21" ht="15">
      <c r="A12" s="36" t="s">
        <v>170</v>
      </c>
      <c r="B12" s="36">
        <v>0.14634146341463414</v>
      </c>
      <c r="D12" s="34">
        <f t="shared" si="1"/>
        <v>0</v>
      </c>
      <c r="E12" s="3">
        <f>COUNTIF(Vertices[Degree],"&gt;= "&amp;D12)-COUNTIF(Vertices[Degree],"&gt;="&amp;D13)</f>
        <v>0</v>
      </c>
      <c r="F12" s="39">
        <f t="shared" si="2"/>
        <v>1.9999999999999998</v>
      </c>
      <c r="G12" s="40">
        <f>COUNTIF(Vertices[In-Degree],"&gt;= "&amp;F12)-COUNTIF(Vertices[In-Degree],"&gt;="&amp;F13)</f>
        <v>3</v>
      </c>
      <c r="H12" s="39">
        <f t="shared" si="3"/>
        <v>0.7272727272727274</v>
      </c>
      <c r="I12" s="40">
        <f>COUNTIF(Vertices[Out-Degree],"&gt;= "&amp;H12)-COUNTIF(Vertices[Out-Degree],"&gt;="&amp;H13)</f>
        <v>0</v>
      </c>
      <c r="J12" s="39">
        <f t="shared" si="4"/>
        <v>2.5454545454545445</v>
      </c>
      <c r="K12" s="40">
        <f>COUNTIF(Vertices[Betweenness Centrality],"&gt;= "&amp;J12)-COUNTIF(Vertices[Betweenness Centrality],"&gt;="&amp;J13)</f>
        <v>0</v>
      </c>
      <c r="L12" s="39">
        <f t="shared" si="5"/>
        <v>0.136364</v>
      </c>
      <c r="M12" s="40">
        <f>COUNTIF(Vertices[Closeness Centrality],"&gt;= "&amp;L12)-COUNTIF(Vertices[Closeness Centrality],"&gt;="&amp;L13)</f>
        <v>0</v>
      </c>
      <c r="N12" s="39">
        <f t="shared" si="6"/>
        <v>0.021768545454545454</v>
      </c>
      <c r="O12" s="40">
        <f>COUNTIF(Vertices[Eigenvector Centrality],"&gt;= "&amp;N12)-COUNTIF(Vertices[Eigenvector Centrality],"&gt;="&amp;N13)</f>
        <v>0</v>
      </c>
      <c r="P12" s="39">
        <f t="shared" si="7"/>
        <v>0.8480311818181819</v>
      </c>
      <c r="Q12" s="40">
        <f>COUNTIF(Vertices[PageRank],"&gt;= "&amp;P12)-COUNTIF(Vertices[PageRank],"&gt;="&amp;P13)</f>
        <v>0</v>
      </c>
      <c r="R12" s="39">
        <f t="shared" si="8"/>
        <v>0.39008264462809916</v>
      </c>
      <c r="S12" s="45">
        <f>COUNTIF(Vertices[Clustering Coefficient],"&gt;= "&amp;R12)-COUNTIF(Vertices[Clustering Coefficient],"&gt;="&amp;R13)</f>
        <v>0</v>
      </c>
      <c r="T12" s="39" t="e">
        <f ca="1" t="shared" si="9"/>
        <v>#REF!</v>
      </c>
      <c r="U12" s="40" t="e">
        <f ca="1" t="shared" si="0"/>
        <v>#REF!</v>
      </c>
    </row>
    <row r="13" spans="1:21" ht="15">
      <c r="A13" s="36" t="s">
        <v>171</v>
      </c>
      <c r="B13" s="36">
        <v>0.2553191489361702</v>
      </c>
      <c r="D13" s="34">
        <f t="shared" si="1"/>
        <v>0</v>
      </c>
      <c r="E13" s="3">
        <f>COUNTIF(Vertices[Degree],"&gt;= "&amp;D13)-COUNTIF(Vertices[Degree],"&gt;="&amp;D14)</f>
        <v>0</v>
      </c>
      <c r="F13" s="41">
        <f t="shared" si="2"/>
        <v>2.1999999999999997</v>
      </c>
      <c r="G13" s="42">
        <f>COUNTIF(Vertices[In-Degree],"&gt;= "&amp;F13)-COUNTIF(Vertices[In-Degree],"&gt;="&amp;F14)</f>
        <v>0</v>
      </c>
      <c r="H13" s="41">
        <f t="shared" si="3"/>
        <v>0.8000000000000002</v>
      </c>
      <c r="I13" s="42">
        <f>COUNTIF(Vertices[Out-Degree],"&gt;= "&amp;H13)-COUNTIF(Vertices[Out-Degree],"&gt;="&amp;H14)</f>
        <v>0</v>
      </c>
      <c r="J13" s="41">
        <f t="shared" si="4"/>
        <v>2.799999999999999</v>
      </c>
      <c r="K13" s="42">
        <f>COUNTIF(Vertices[Betweenness Centrality],"&gt;= "&amp;J13)-COUNTIF(Vertices[Betweenness Centrality],"&gt;="&amp;J14)</f>
        <v>0</v>
      </c>
      <c r="L13" s="41">
        <f t="shared" si="5"/>
        <v>0.1444448</v>
      </c>
      <c r="M13" s="42">
        <f>COUNTIF(Vertices[Closeness Centrality],"&gt;= "&amp;L13)-COUNTIF(Vertices[Closeness Centrality],"&gt;="&amp;L14)</f>
        <v>0</v>
      </c>
      <c r="N13" s="41">
        <f t="shared" si="6"/>
        <v>0.0239454</v>
      </c>
      <c r="O13" s="42">
        <f>COUNTIF(Vertices[Eigenvector Centrality],"&gt;= "&amp;N13)-COUNTIF(Vertices[Eigenvector Centrality],"&gt;="&amp;N14)</f>
        <v>0</v>
      </c>
      <c r="P13" s="41">
        <f t="shared" si="7"/>
        <v>0.8662634000000001</v>
      </c>
      <c r="Q13" s="42">
        <f>COUNTIF(Vertices[PageRank],"&gt;= "&amp;P13)-COUNTIF(Vertices[PageRank],"&gt;="&amp;P14)</f>
        <v>0</v>
      </c>
      <c r="R13" s="41">
        <f t="shared" si="8"/>
        <v>0.4036363636363636</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2.4</v>
      </c>
      <c r="G14" s="40">
        <f>COUNTIF(Vertices[In-Degree],"&gt;= "&amp;F14)-COUNTIF(Vertices[In-Degree],"&gt;="&amp;F15)</f>
        <v>0</v>
      </c>
      <c r="H14" s="39">
        <f t="shared" si="3"/>
        <v>0.8727272727272729</v>
      </c>
      <c r="I14" s="40">
        <f>COUNTIF(Vertices[Out-Degree],"&gt;= "&amp;H14)-COUNTIF(Vertices[Out-Degree],"&gt;="&amp;H15)</f>
        <v>0</v>
      </c>
      <c r="J14" s="39">
        <f t="shared" si="4"/>
        <v>3.0545454545454533</v>
      </c>
      <c r="K14" s="40">
        <f>COUNTIF(Vertices[Betweenness Centrality],"&gt;= "&amp;J14)-COUNTIF(Vertices[Betweenness Centrality],"&gt;="&amp;J15)</f>
        <v>0</v>
      </c>
      <c r="L14" s="39">
        <f t="shared" si="5"/>
        <v>0.1525256</v>
      </c>
      <c r="M14" s="40">
        <f>COUNTIF(Vertices[Closeness Centrality],"&gt;= "&amp;L14)-COUNTIF(Vertices[Closeness Centrality],"&gt;="&amp;L15)</f>
        <v>0</v>
      </c>
      <c r="N14" s="39">
        <f t="shared" si="6"/>
        <v>0.026122254545454544</v>
      </c>
      <c r="O14" s="40">
        <f>COUNTIF(Vertices[Eigenvector Centrality],"&gt;= "&amp;N14)-COUNTIF(Vertices[Eigenvector Centrality],"&gt;="&amp;N15)</f>
        <v>0</v>
      </c>
      <c r="P14" s="39">
        <f t="shared" si="7"/>
        <v>0.8844956181818183</v>
      </c>
      <c r="Q14" s="40">
        <f>COUNTIF(Vertices[PageRank],"&gt;= "&amp;P14)-COUNTIF(Vertices[PageRank],"&gt;="&amp;P15)</f>
        <v>0</v>
      </c>
      <c r="R14" s="39">
        <f t="shared" si="8"/>
        <v>0.4171900826446281</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2.6</v>
      </c>
      <c r="G15" s="42">
        <f>COUNTIF(Vertices[In-Degree],"&gt;= "&amp;F15)-COUNTIF(Vertices[In-Degree],"&gt;="&amp;F16)</f>
        <v>0</v>
      </c>
      <c r="H15" s="41">
        <f t="shared" si="3"/>
        <v>0.9454545454545457</v>
      </c>
      <c r="I15" s="42">
        <f>COUNTIF(Vertices[Out-Degree],"&gt;= "&amp;H15)-COUNTIF(Vertices[Out-Degree],"&gt;="&amp;H16)</f>
        <v>0</v>
      </c>
      <c r="J15" s="41">
        <f t="shared" si="4"/>
        <v>3.3090909090909078</v>
      </c>
      <c r="K15" s="42">
        <f>COUNTIF(Vertices[Betweenness Centrality],"&gt;= "&amp;J15)-COUNTIF(Vertices[Betweenness Centrality],"&gt;="&amp;J16)</f>
        <v>0</v>
      </c>
      <c r="L15" s="41">
        <f t="shared" si="5"/>
        <v>0.1606064</v>
      </c>
      <c r="M15" s="42">
        <f>COUNTIF(Vertices[Closeness Centrality],"&gt;= "&amp;L15)-COUNTIF(Vertices[Closeness Centrality],"&gt;="&amp;L16)</f>
        <v>0</v>
      </c>
      <c r="N15" s="41">
        <f t="shared" si="6"/>
        <v>0.02829910909090909</v>
      </c>
      <c r="O15" s="42">
        <f>COUNTIF(Vertices[Eigenvector Centrality],"&gt;= "&amp;N15)-COUNTIF(Vertices[Eigenvector Centrality],"&gt;="&amp;N16)</f>
        <v>0</v>
      </c>
      <c r="P15" s="41">
        <f t="shared" si="7"/>
        <v>0.9027278363636365</v>
      </c>
      <c r="Q15" s="42">
        <f>COUNTIF(Vertices[PageRank],"&gt;= "&amp;P15)-COUNTIF(Vertices[PageRank],"&gt;="&amp;P16)</f>
        <v>0</v>
      </c>
      <c r="R15" s="41">
        <f t="shared" si="8"/>
        <v>0.43074380165289256</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2.8000000000000003</v>
      </c>
      <c r="G16" s="40">
        <f>COUNTIF(Vertices[In-Degree],"&gt;= "&amp;F16)-COUNTIF(Vertices[In-Degree],"&gt;="&amp;F17)</f>
        <v>0</v>
      </c>
      <c r="H16" s="39">
        <f t="shared" si="3"/>
        <v>1.0181818181818183</v>
      </c>
      <c r="I16" s="40">
        <f>COUNTIF(Vertices[Out-Degree],"&gt;= "&amp;H16)-COUNTIF(Vertices[Out-Degree],"&gt;="&amp;H17)</f>
        <v>0</v>
      </c>
      <c r="J16" s="39">
        <f t="shared" si="4"/>
        <v>3.563636363636362</v>
      </c>
      <c r="K16" s="40">
        <f>COUNTIF(Vertices[Betweenness Centrality],"&gt;= "&amp;J16)-COUNTIF(Vertices[Betweenness Centrality],"&gt;="&amp;J17)</f>
        <v>0</v>
      </c>
      <c r="L16" s="39">
        <f t="shared" si="5"/>
        <v>0.1686872</v>
      </c>
      <c r="M16" s="40">
        <f>COUNTIF(Vertices[Closeness Centrality],"&gt;= "&amp;L16)-COUNTIF(Vertices[Closeness Centrality],"&gt;="&amp;L17)</f>
        <v>0</v>
      </c>
      <c r="N16" s="39">
        <f t="shared" si="6"/>
        <v>0.030475963636363634</v>
      </c>
      <c r="O16" s="40">
        <f>COUNTIF(Vertices[Eigenvector Centrality],"&gt;= "&amp;N16)-COUNTIF(Vertices[Eigenvector Centrality],"&gt;="&amp;N17)</f>
        <v>0</v>
      </c>
      <c r="P16" s="39">
        <f t="shared" si="7"/>
        <v>0.9209600545454547</v>
      </c>
      <c r="Q16" s="40">
        <f>COUNTIF(Vertices[PageRank],"&gt;= "&amp;P16)-COUNTIF(Vertices[PageRank],"&gt;="&amp;P17)</f>
        <v>0</v>
      </c>
      <c r="R16" s="39">
        <f t="shared" si="8"/>
        <v>0.444297520661157</v>
      </c>
      <c r="S16" s="45">
        <f>COUNTIF(Vertices[Clustering Coefficient],"&gt;= "&amp;R16)-COUNTIF(Vertices[Clustering Coefficient],"&gt;="&amp;R17)</f>
        <v>0</v>
      </c>
      <c r="T16" s="39" t="e">
        <f ca="1" t="shared" si="9"/>
        <v>#REF!</v>
      </c>
      <c r="U16" s="40" t="e">
        <f ca="1" t="shared" si="0"/>
        <v>#REF!</v>
      </c>
    </row>
    <row r="17" spans="1:21" ht="15">
      <c r="A17" s="36" t="s">
        <v>154</v>
      </c>
      <c r="B17" s="36">
        <v>12</v>
      </c>
      <c r="D17" s="34">
        <f t="shared" si="1"/>
        <v>0</v>
      </c>
      <c r="E17" s="3">
        <f>COUNTIF(Vertices[Degree],"&gt;= "&amp;D17)-COUNTIF(Vertices[Degree],"&gt;="&amp;D18)</f>
        <v>0</v>
      </c>
      <c r="F17" s="41">
        <f t="shared" si="2"/>
        <v>3.0000000000000004</v>
      </c>
      <c r="G17" s="42">
        <f>COUNTIF(Vertices[In-Degree],"&gt;= "&amp;F17)-COUNTIF(Vertices[In-Degree],"&gt;="&amp;F18)</f>
        <v>0</v>
      </c>
      <c r="H17" s="41">
        <f t="shared" si="3"/>
        <v>1.090909090909091</v>
      </c>
      <c r="I17" s="42">
        <f>COUNTIF(Vertices[Out-Degree],"&gt;= "&amp;H17)-COUNTIF(Vertices[Out-Degree],"&gt;="&amp;H18)</f>
        <v>0</v>
      </c>
      <c r="J17" s="41">
        <f t="shared" si="4"/>
        <v>3.8181818181818166</v>
      </c>
      <c r="K17" s="42">
        <f>COUNTIF(Vertices[Betweenness Centrality],"&gt;= "&amp;J17)-COUNTIF(Vertices[Betweenness Centrality],"&gt;="&amp;J18)</f>
        <v>0</v>
      </c>
      <c r="L17" s="41">
        <f t="shared" si="5"/>
        <v>0.176768</v>
      </c>
      <c r="M17" s="42">
        <f>COUNTIF(Vertices[Closeness Centrality],"&gt;= "&amp;L17)-COUNTIF(Vertices[Closeness Centrality],"&gt;="&amp;L18)</f>
        <v>0</v>
      </c>
      <c r="N17" s="41">
        <f t="shared" si="6"/>
        <v>0.03265281818181818</v>
      </c>
      <c r="O17" s="42">
        <f>COUNTIF(Vertices[Eigenvector Centrality],"&gt;= "&amp;N17)-COUNTIF(Vertices[Eigenvector Centrality],"&gt;="&amp;N18)</f>
        <v>0</v>
      </c>
      <c r="P17" s="41">
        <f t="shared" si="7"/>
        <v>0.9391922727272729</v>
      </c>
      <c r="Q17" s="42">
        <f>COUNTIF(Vertices[PageRank],"&gt;= "&amp;P17)-COUNTIF(Vertices[PageRank],"&gt;="&amp;P18)</f>
        <v>0</v>
      </c>
      <c r="R17" s="41">
        <f t="shared" si="8"/>
        <v>0.4578512396694215</v>
      </c>
      <c r="S17" s="46">
        <f>COUNTIF(Vertices[Clustering Coefficient],"&gt;= "&amp;R17)-COUNTIF(Vertices[Clustering Coefficient],"&gt;="&amp;R18)</f>
        <v>0</v>
      </c>
      <c r="T17" s="41" t="e">
        <f ca="1" t="shared" si="9"/>
        <v>#REF!</v>
      </c>
      <c r="U17" s="42" t="e">
        <f ca="1" t="shared" si="0"/>
        <v>#REF!</v>
      </c>
    </row>
    <row r="18" spans="1:21" ht="15">
      <c r="A18" s="36" t="s">
        <v>155</v>
      </c>
      <c r="B18" s="36">
        <v>41</v>
      </c>
      <c r="D18" s="34">
        <f t="shared" si="1"/>
        <v>0</v>
      </c>
      <c r="E18" s="3">
        <f>COUNTIF(Vertices[Degree],"&gt;= "&amp;D18)-COUNTIF(Vertices[Degree],"&gt;="&amp;D19)</f>
        <v>0</v>
      </c>
      <c r="F18" s="39">
        <f t="shared" si="2"/>
        <v>3.2000000000000006</v>
      </c>
      <c r="G18" s="40">
        <f>COUNTIF(Vertices[In-Degree],"&gt;= "&amp;F18)-COUNTIF(Vertices[In-Degree],"&gt;="&amp;F19)</f>
        <v>0</v>
      </c>
      <c r="H18" s="39">
        <f t="shared" si="3"/>
        <v>1.1636363636363638</v>
      </c>
      <c r="I18" s="40">
        <f>COUNTIF(Vertices[Out-Degree],"&gt;= "&amp;H18)-COUNTIF(Vertices[Out-Degree],"&gt;="&amp;H19)</f>
        <v>0</v>
      </c>
      <c r="J18" s="39">
        <f t="shared" si="4"/>
        <v>4.072727272727271</v>
      </c>
      <c r="K18" s="40">
        <f>COUNTIF(Vertices[Betweenness Centrality],"&gt;= "&amp;J18)-COUNTIF(Vertices[Betweenness Centrality],"&gt;="&amp;J19)</f>
        <v>0</v>
      </c>
      <c r="L18" s="39">
        <f t="shared" si="5"/>
        <v>0.1848488</v>
      </c>
      <c r="M18" s="40">
        <f>COUNTIF(Vertices[Closeness Centrality],"&gt;= "&amp;L18)-COUNTIF(Vertices[Closeness Centrality],"&gt;="&amp;L19)</f>
        <v>0</v>
      </c>
      <c r="N18" s="39">
        <f t="shared" si="6"/>
        <v>0.03482967272727273</v>
      </c>
      <c r="O18" s="40">
        <f>COUNTIF(Vertices[Eigenvector Centrality],"&gt;= "&amp;N18)-COUNTIF(Vertices[Eigenvector Centrality],"&gt;="&amp;N19)</f>
        <v>0</v>
      </c>
      <c r="P18" s="39">
        <f t="shared" si="7"/>
        <v>0.9574244909090911</v>
      </c>
      <c r="Q18" s="40">
        <f>COUNTIF(Vertices[PageRank],"&gt;= "&amp;P18)-COUNTIF(Vertices[PageRank],"&gt;="&amp;P19)</f>
        <v>0</v>
      </c>
      <c r="R18" s="39">
        <f t="shared" si="8"/>
        <v>0.47140495867768595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3.400000000000001</v>
      </c>
      <c r="G19" s="42">
        <f>COUNTIF(Vertices[In-Degree],"&gt;= "&amp;F19)-COUNTIF(Vertices[In-Degree],"&gt;="&amp;F20)</f>
        <v>0</v>
      </c>
      <c r="H19" s="41">
        <f t="shared" si="3"/>
        <v>1.2363636363636366</v>
      </c>
      <c r="I19" s="42">
        <f>COUNTIF(Vertices[Out-Degree],"&gt;= "&amp;H19)-COUNTIF(Vertices[Out-Degree],"&gt;="&amp;H20)</f>
        <v>0</v>
      </c>
      <c r="J19" s="41">
        <f t="shared" si="4"/>
        <v>4.327272727272726</v>
      </c>
      <c r="K19" s="42">
        <f>COUNTIF(Vertices[Betweenness Centrality],"&gt;= "&amp;J19)-COUNTIF(Vertices[Betweenness Centrality],"&gt;="&amp;J20)</f>
        <v>0</v>
      </c>
      <c r="L19" s="41">
        <f t="shared" si="5"/>
        <v>0.1929296</v>
      </c>
      <c r="M19" s="42">
        <f>COUNTIF(Vertices[Closeness Centrality],"&gt;= "&amp;L19)-COUNTIF(Vertices[Closeness Centrality],"&gt;="&amp;L20)</f>
        <v>0</v>
      </c>
      <c r="N19" s="41">
        <f t="shared" si="6"/>
        <v>0.037006527272727276</v>
      </c>
      <c r="O19" s="42">
        <f>COUNTIF(Vertices[Eigenvector Centrality],"&gt;= "&amp;N19)-COUNTIF(Vertices[Eigenvector Centrality],"&gt;="&amp;N20)</f>
        <v>0</v>
      </c>
      <c r="P19" s="41">
        <f t="shared" si="7"/>
        <v>0.9756567090909093</v>
      </c>
      <c r="Q19" s="42">
        <f>COUNTIF(Vertices[PageRank],"&gt;= "&amp;P19)-COUNTIF(Vertices[PageRank],"&gt;="&amp;P20)</f>
        <v>0</v>
      </c>
      <c r="R19" s="41">
        <f t="shared" si="8"/>
        <v>0.4849586776859504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3.600000000000001</v>
      </c>
      <c r="G20" s="40">
        <f>COUNTIF(Vertices[In-Degree],"&gt;= "&amp;F20)-COUNTIF(Vertices[In-Degree],"&gt;="&amp;F21)</f>
        <v>0</v>
      </c>
      <c r="H20" s="39">
        <f t="shared" si="3"/>
        <v>1.3090909090909093</v>
      </c>
      <c r="I20" s="40">
        <f>COUNTIF(Vertices[Out-Degree],"&gt;= "&amp;H20)-COUNTIF(Vertices[Out-Degree],"&gt;="&amp;H21)</f>
        <v>0</v>
      </c>
      <c r="J20" s="39">
        <f t="shared" si="4"/>
        <v>4.581818181818181</v>
      </c>
      <c r="K20" s="40">
        <f>COUNTIF(Vertices[Betweenness Centrality],"&gt;= "&amp;J20)-COUNTIF(Vertices[Betweenness Centrality],"&gt;="&amp;J21)</f>
        <v>0</v>
      </c>
      <c r="L20" s="39">
        <f t="shared" si="5"/>
        <v>0.2010104</v>
      </c>
      <c r="M20" s="40">
        <f>COUNTIF(Vertices[Closeness Centrality],"&gt;= "&amp;L20)-COUNTIF(Vertices[Closeness Centrality],"&gt;="&amp;L21)</f>
        <v>0</v>
      </c>
      <c r="N20" s="39">
        <f t="shared" si="6"/>
        <v>0.039183381818181824</v>
      </c>
      <c r="O20" s="40">
        <f>COUNTIF(Vertices[Eigenvector Centrality],"&gt;= "&amp;N20)-COUNTIF(Vertices[Eigenvector Centrality],"&gt;="&amp;N21)</f>
        <v>0</v>
      </c>
      <c r="P20" s="39">
        <f t="shared" si="7"/>
        <v>0.9938889272727275</v>
      </c>
      <c r="Q20" s="40">
        <f>COUNTIF(Vertices[PageRank],"&gt;= "&amp;P20)-COUNTIF(Vertices[PageRank],"&gt;="&amp;P21)</f>
        <v>3</v>
      </c>
      <c r="R20" s="39">
        <f t="shared" si="8"/>
        <v>0.4985123966942149</v>
      </c>
      <c r="S20" s="45">
        <f>COUNTIF(Vertices[Clustering Coefficient],"&gt;= "&amp;R20)-COUNTIF(Vertices[Clustering Coefficient],"&gt;="&amp;R21)</f>
        <v>0</v>
      </c>
      <c r="T20" s="39" t="e">
        <f ca="1" t="shared" si="9"/>
        <v>#REF!</v>
      </c>
      <c r="U20" s="40" t="e">
        <f ca="1" t="shared" si="0"/>
        <v>#REF!</v>
      </c>
    </row>
    <row r="21" spans="1:21" ht="15">
      <c r="A21" s="36" t="s">
        <v>157</v>
      </c>
      <c r="B21" s="36">
        <v>1.267974</v>
      </c>
      <c r="D21" s="34">
        <f t="shared" si="1"/>
        <v>0</v>
      </c>
      <c r="E21" s="3">
        <f>COUNTIF(Vertices[Degree],"&gt;= "&amp;D21)-COUNTIF(Vertices[Degree],"&gt;="&amp;D22)</f>
        <v>0</v>
      </c>
      <c r="F21" s="41">
        <f t="shared" si="2"/>
        <v>3.800000000000001</v>
      </c>
      <c r="G21" s="42">
        <f>COUNTIF(Vertices[In-Degree],"&gt;= "&amp;F21)-COUNTIF(Vertices[In-Degree],"&gt;="&amp;F22)</f>
        <v>0</v>
      </c>
      <c r="H21" s="41">
        <f t="shared" si="3"/>
        <v>1.381818181818182</v>
      </c>
      <c r="I21" s="42">
        <f>COUNTIF(Vertices[Out-Degree],"&gt;= "&amp;H21)-COUNTIF(Vertices[Out-Degree],"&gt;="&amp;H22)</f>
        <v>0</v>
      </c>
      <c r="J21" s="41">
        <f t="shared" si="4"/>
        <v>4.836363636363636</v>
      </c>
      <c r="K21" s="42">
        <f>COUNTIF(Vertices[Betweenness Centrality],"&gt;= "&amp;J21)-COUNTIF(Vertices[Betweenness Centrality],"&gt;="&amp;J22)</f>
        <v>0</v>
      </c>
      <c r="L21" s="41">
        <f t="shared" si="5"/>
        <v>0.2090912</v>
      </c>
      <c r="M21" s="42">
        <f>COUNTIF(Vertices[Closeness Centrality],"&gt;= "&amp;L21)-COUNTIF(Vertices[Closeness Centrality],"&gt;="&amp;L22)</f>
        <v>0</v>
      </c>
      <c r="N21" s="41">
        <f t="shared" si="6"/>
        <v>0.04136023636363637</v>
      </c>
      <c r="O21" s="42">
        <f>COUNTIF(Vertices[Eigenvector Centrality],"&gt;= "&amp;N21)-COUNTIF(Vertices[Eigenvector Centrality],"&gt;="&amp;N22)</f>
        <v>0</v>
      </c>
      <c r="P21" s="41">
        <f t="shared" si="7"/>
        <v>1.0121211454545456</v>
      </c>
      <c r="Q21" s="42">
        <f>COUNTIF(Vertices[PageRank],"&gt;= "&amp;P21)-COUNTIF(Vertices[PageRank],"&gt;="&amp;P22)</f>
        <v>0</v>
      </c>
      <c r="R21" s="41">
        <f t="shared" si="8"/>
        <v>0.5120661157024793</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4.000000000000001</v>
      </c>
      <c r="G22" s="40">
        <f>COUNTIF(Vertices[In-Degree],"&gt;= "&amp;F22)-COUNTIF(Vertices[In-Degree],"&gt;="&amp;F23)</f>
        <v>0</v>
      </c>
      <c r="H22" s="39">
        <f t="shared" si="3"/>
        <v>1.4545454545454548</v>
      </c>
      <c r="I22" s="40">
        <f>COUNTIF(Vertices[Out-Degree],"&gt;= "&amp;H22)-COUNTIF(Vertices[Out-Degree],"&gt;="&amp;H23)</f>
        <v>0</v>
      </c>
      <c r="J22" s="39">
        <f t="shared" si="4"/>
        <v>5.090909090909091</v>
      </c>
      <c r="K22" s="40">
        <f>COUNTIF(Vertices[Betweenness Centrality],"&gt;= "&amp;J22)-COUNTIF(Vertices[Betweenness Centrality],"&gt;="&amp;J23)</f>
        <v>0</v>
      </c>
      <c r="L22" s="39">
        <f t="shared" si="5"/>
        <v>0.217172</v>
      </c>
      <c r="M22" s="40">
        <f>COUNTIF(Vertices[Closeness Centrality],"&gt;= "&amp;L22)-COUNTIF(Vertices[Closeness Centrality],"&gt;="&amp;L23)</f>
        <v>0</v>
      </c>
      <c r="N22" s="39">
        <f t="shared" si="6"/>
        <v>0.04353709090909092</v>
      </c>
      <c r="O22" s="40">
        <f>COUNTIF(Vertices[Eigenvector Centrality],"&gt;= "&amp;N22)-COUNTIF(Vertices[Eigenvector Centrality],"&gt;="&amp;N23)</f>
        <v>0</v>
      </c>
      <c r="P22" s="39">
        <f t="shared" si="7"/>
        <v>1.0303533636363638</v>
      </c>
      <c r="Q22" s="40">
        <f>COUNTIF(Vertices[PageRank],"&gt;= "&amp;P22)-COUNTIF(Vertices[PageRank],"&gt;="&amp;P23)</f>
        <v>0</v>
      </c>
      <c r="R22" s="39">
        <f t="shared" si="8"/>
        <v>0.5256198347107437</v>
      </c>
      <c r="S22" s="45">
        <f>COUNTIF(Vertices[Clustering Coefficient],"&gt;= "&amp;R22)-COUNTIF(Vertices[Clustering Coefficient],"&gt;="&amp;R23)</f>
        <v>0</v>
      </c>
      <c r="T22" s="39" t="e">
        <f ca="1" t="shared" si="9"/>
        <v>#REF!</v>
      </c>
      <c r="U22" s="40" t="e">
        <f ca="1" t="shared" si="0"/>
        <v>#REF!</v>
      </c>
    </row>
    <row r="23" spans="1:21" ht="15">
      <c r="A23" s="36" t="s">
        <v>158</v>
      </c>
      <c r="B23" s="36">
        <v>0.22380952380952382</v>
      </c>
      <c r="D23" s="34">
        <f t="shared" si="1"/>
        <v>0</v>
      </c>
      <c r="E23" s="3">
        <f>COUNTIF(Vertices[Degree],"&gt;= "&amp;D23)-COUNTIF(Vertices[Degree],"&gt;="&amp;D24)</f>
        <v>0</v>
      </c>
      <c r="F23" s="41">
        <f t="shared" si="2"/>
        <v>4.200000000000001</v>
      </c>
      <c r="G23" s="42">
        <f>COUNTIF(Vertices[In-Degree],"&gt;= "&amp;F23)-COUNTIF(Vertices[In-Degree],"&gt;="&amp;F24)</f>
        <v>0</v>
      </c>
      <c r="H23" s="41">
        <f t="shared" si="3"/>
        <v>1.5272727272727276</v>
      </c>
      <c r="I23" s="42">
        <f>COUNTIF(Vertices[Out-Degree],"&gt;= "&amp;H23)-COUNTIF(Vertices[Out-Degree],"&gt;="&amp;H24)</f>
        <v>0</v>
      </c>
      <c r="J23" s="41">
        <f t="shared" si="4"/>
        <v>5.345454545454546</v>
      </c>
      <c r="K23" s="42">
        <f>COUNTIF(Vertices[Betweenness Centrality],"&gt;= "&amp;J23)-COUNTIF(Vertices[Betweenness Centrality],"&gt;="&amp;J24)</f>
        <v>0</v>
      </c>
      <c r="L23" s="41">
        <f t="shared" si="5"/>
        <v>0.2252528</v>
      </c>
      <c r="M23" s="42">
        <f>COUNTIF(Vertices[Closeness Centrality],"&gt;= "&amp;L23)-COUNTIF(Vertices[Closeness Centrality],"&gt;="&amp;L24)</f>
        <v>0</v>
      </c>
      <c r="N23" s="41">
        <f t="shared" si="6"/>
        <v>0.04571394545454547</v>
      </c>
      <c r="O23" s="42">
        <f>COUNTIF(Vertices[Eigenvector Centrality],"&gt;= "&amp;N23)-COUNTIF(Vertices[Eigenvector Centrality],"&gt;="&amp;N24)</f>
        <v>0</v>
      </c>
      <c r="P23" s="41">
        <f t="shared" si="7"/>
        <v>1.048585581818182</v>
      </c>
      <c r="Q23" s="42">
        <f>COUNTIF(Vertices[PageRank],"&gt;= "&amp;P23)-COUNTIF(Vertices[PageRank],"&gt;="&amp;P24)</f>
        <v>0</v>
      </c>
      <c r="R23" s="41">
        <f t="shared" si="8"/>
        <v>0.5391735537190081</v>
      </c>
      <c r="S23" s="46">
        <f>COUNTIF(Vertices[Clustering Coefficient],"&gt;= "&amp;R23)-COUNTIF(Vertices[Clustering Coefficient],"&gt;="&amp;R24)</f>
        <v>0</v>
      </c>
      <c r="T23" s="41" t="e">
        <f ca="1" t="shared" si="9"/>
        <v>#REF!</v>
      </c>
      <c r="U23" s="42" t="e">
        <f ca="1" t="shared" si="0"/>
        <v>#REF!</v>
      </c>
    </row>
    <row r="24" spans="1:21" ht="15">
      <c r="A24" s="36" t="s">
        <v>608</v>
      </c>
      <c r="B24" s="36">
        <v>0.214577</v>
      </c>
      <c r="D24" s="34">
        <f t="shared" si="1"/>
        <v>0</v>
      </c>
      <c r="E24" s="3">
        <f>COUNTIF(Vertices[Degree],"&gt;= "&amp;D24)-COUNTIF(Vertices[Degree],"&gt;="&amp;D25)</f>
        <v>0</v>
      </c>
      <c r="F24" s="39">
        <f t="shared" si="2"/>
        <v>4.400000000000001</v>
      </c>
      <c r="G24" s="40">
        <f>COUNTIF(Vertices[In-Degree],"&gt;= "&amp;F24)-COUNTIF(Vertices[In-Degree],"&gt;="&amp;F25)</f>
        <v>0</v>
      </c>
      <c r="H24" s="39">
        <f t="shared" si="3"/>
        <v>1.6000000000000003</v>
      </c>
      <c r="I24" s="40">
        <f>COUNTIF(Vertices[Out-Degree],"&gt;= "&amp;H24)-COUNTIF(Vertices[Out-Degree],"&gt;="&amp;H25)</f>
        <v>0</v>
      </c>
      <c r="J24" s="39">
        <f t="shared" si="4"/>
        <v>5.6000000000000005</v>
      </c>
      <c r="K24" s="40">
        <f>COUNTIF(Vertices[Betweenness Centrality],"&gt;= "&amp;J24)-COUNTIF(Vertices[Betweenness Centrality],"&gt;="&amp;J25)</f>
        <v>0</v>
      </c>
      <c r="L24" s="39">
        <f t="shared" si="5"/>
        <v>0.2333336</v>
      </c>
      <c r="M24" s="40">
        <f>COUNTIF(Vertices[Closeness Centrality],"&gt;= "&amp;L24)-COUNTIF(Vertices[Closeness Centrality],"&gt;="&amp;L25)</f>
        <v>0</v>
      </c>
      <c r="N24" s="39">
        <f t="shared" si="6"/>
        <v>0.04789080000000002</v>
      </c>
      <c r="O24" s="40">
        <f>COUNTIF(Vertices[Eigenvector Centrality],"&gt;= "&amp;N24)-COUNTIF(Vertices[Eigenvector Centrality],"&gt;="&amp;N25)</f>
        <v>0</v>
      </c>
      <c r="P24" s="39">
        <f t="shared" si="7"/>
        <v>1.0668178000000001</v>
      </c>
      <c r="Q24" s="40">
        <f>COUNTIF(Vertices[PageRank],"&gt;= "&amp;P24)-COUNTIF(Vertices[PageRank],"&gt;="&amp;P25)</f>
        <v>0</v>
      </c>
      <c r="R24" s="39">
        <f t="shared" si="8"/>
        <v>0.5527272727272725</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4.600000000000001</v>
      </c>
      <c r="G25" s="42">
        <f>COUNTIF(Vertices[In-Degree],"&gt;= "&amp;F25)-COUNTIF(Vertices[In-Degree],"&gt;="&amp;F26)</f>
        <v>0</v>
      </c>
      <c r="H25" s="41">
        <f t="shared" si="3"/>
        <v>1.672727272727273</v>
      </c>
      <c r="I25" s="42">
        <f>COUNTIF(Vertices[Out-Degree],"&gt;= "&amp;H25)-COUNTIF(Vertices[Out-Degree],"&gt;="&amp;H26)</f>
        <v>0</v>
      </c>
      <c r="J25" s="41">
        <f t="shared" si="4"/>
        <v>5.854545454545455</v>
      </c>
      <c r="K25" s="42">
        <f>COUNTIF(Vertices[Betweenness Centrality],"&gt;= "&amp;J25)-COUNTIF(Vertices[Betweenness Centrality],"&gt;="&amp;J26)</f>
        <v>0</v>
      </c>
      <c r="L25" s="41">
        <f t="shared" si="5"/>
        <v>0.2414144</v>
      </c>
      <c r="M25" s="42">
        <f>COUNTIF(Vertices[Closeness Centrality],"&gt;= "&amp;L25)-COUNTIF(Vertices[Closeness Centrality],"&gt;="&amp;L26)</f>
        <v>0</v>
      </c>
      <c r="N25" s="41">
        <f t="shared" si="6"/>
        <v>0.05006765454545457</v>
      </c>
      <c r="O25" s="42">
        <f>COUNTIF(Vertices[Eigenvector Centrality],"&gt;= "&amp;N25)-COUNTIF(Vertices[Eigenvector Centrality],"&gt;="&amp;N26)</f>
        <v>0</v>
      </c>
      <c r="P25" s="41">
        <f t="shared" si="7"/>
        <v>1.0850500181818183</v>
      </c>
      <c r="Q25" s="42">
        <f>COUNTIF(Vertices[PageRank],"&gt;= "&amp;P25)-COUNTIF(Vertices[PageRank],"&gt;="&amp;P26)</f>
        <v>0</v>
      </c>
      <c r="R25" s="41">
        <f t="shared" si="8"/>
        <v>0.5662809917355369</v>
      </c>
      <c r="S25" s="46">
        <f>COUNTIF(Vertices[Clustering Coefficient],"&gt;= "&amp;R25)-COUNTIF(Vertices[Clustering Coefficient],"&gt;="&amp;R26)</f>
        <v>0</v>
      </c>
      <c r="T25" s="41" t="e">
        <f ca="1" t="shared" si="9"/>
        <v>#REF!</v>
      </c>
      <c r="U25" s="42" t="e">
        <f ca="1" t="shared" si="0"/>
        <v>#REF!</v>
      </c>
    </row>
    <row r="26" spans="1:21" ht="15">
      <c r="A26" s="36" t="s">
        <v>609</v>
      </c>
      <c r="B26" s="36" t="s">
        <v>610</v>
      </c>
      <c r="D26" s="34">
        <f t="shared" si="1"/>
        <v>0</v>
      </c>
      <c r="E26" s="3">
        <f>COUNTIF(Vertices[Degree],"&gt;= "&amp;D26)-COUNTIF(Vertices[Degree],"&gt;="&amp;D28)</f>
        <v>0</v>
      </c>
      <c r="F26" s="39">
        <f t="shared" si="2"/>
        <v>4.800000000000002</v>
      </c>
      <c r="G26" s="40">
        <f>COUNTIF(Vertices[In-Degree],"&gt;= "&amp;F26)-COUNTIF(Vertices[In-Degree],"&gt;="&amp;F28)</f>
        <v>0</v>
      </c>
      <c r="H26" s="39">
        <f t="shared" si="3"/>
        <v>1.7454545454545458</v>
      </c>
      <c r="I26" s="40">
        <f>COUNTIF(Vertices[Out-Degree],"&gt;= "&amp;H26)-COUNTIF(Vertices[Out-Degree],"&gt;="&amp;H28)</f>
        <v>0</v>
      </c>
      <c r="J26" s="39">
        <f t="shared" si="4"/>
        <v>6.10909090909091</v>
      </c>
      <c r="K26" s="40">
        <f>COUNTIF(Vertices[Betweenness Centrality],"&gt;= "&amp;J26)-COUNTIF(Vertices[Betweenness Centrality],"&gt;="&amp;J28)</f>
        <v>0</v>
      </c>
      <c r="L26" s="39">
        <f t="shared" si="5"/>
        <v>0.2494952</v>
      </c>
      <c r="M26" s="40">
        <f>COUNTIF(Vertices[Closeness Centrality],"&gt;= "&amp;L26)-COUNTIF(Vertices[Closeness Centrality],"&gt;="&amp;L28)</f>
        <v>0</v>
      </c>
      <c r="N26" s="39">
        <f t="shared" si="6"/>
        <v>0.052244509090909115</v>
      </c>
      <c r="O26" s="40">
        <f>COUNTIF(Vertices[Eigenvector Centrality],"&gt;= "&amp;N26)-COUNTIF(Vertices[Eigenvector Centrality],"&gt;="&amp;N28)</f>
        <v>0</v>
      </c>
      <c r="P26" s="39">
        <f t="shared" si="7"/>
        <v>1.1032822363636365</v>
      </c>
      <c r="Q26" s="40">
        <f>COUNTIF(Vertices[PageRank],"&gt;= "&amp;P26)-COUNTIF(Vertices[PageRank],"&gt;="&amp;P28)</f>
        <v>0</v>
      </c>
      <c r="R26" s="39">
        <f t="shared" si="8"/>
        <v>0.5798347107438013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-4</v>
      </c>
      <c r="H27" s="78"/>
      <c r="I27" s="79">
        <f>COUNTIF(Vertices[Out-Degree],"&gt;= "&amp;H27)-COUNTIF(Vertices[Out-Degree],"&gt;="&amp;H28)</f>
        <v>-14</v>
      </c>
      <c r="J27" s="78"/>
      <c r="K27" s="79">
        <f>COUNTIF(Vertices[Betweenness Centrality],"&gt;= "&amp;J27)-COUNTIF(Vertices[Betweenness Centrality],"&gt;="&amp;J28)</f>
        <v>-4</v>
      </c>
      <c r="L27" s="78"/>
      <c r="M27" s="79">
        <f>COUNTIF(Vertices[Closeness Centrality],"&gt;= "&amp;L27)-COUNTIF(Vertices[Closeness Centrality],"&gt;="&amp;L28)</f>
        <v>-3</v>
      </c>
      <c r="N27" s="78"/>
      <c r="O27" s="79">
        <f>COUNTIF(Vertices[Eigenvector Centrality],"&gt;= "&amp;N27)-COUNTIF(Vertices[Eigenvector Centrality],"&gt;="&amp;N28)</f>
        <v>-12</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5.000000000000002</v>
      </c>
      <c r="G28" s="42">
        <f>COUNTIF(Vertices[In-Degree],"&gt;= "&amp;F28)-COUNTIF(Vertices[In-Degree],"&gt;="&amp;F40)</f>
        <v>0</v>
      </c>
      <c r="H28" s="41">
        <f>H26+($H$57-$H$2)/BinDivisor</f>
        <v>1.8181818181818186</v>
      </c>
      <c r="I28" s="42">
        <f>COUNTIF(Vertices[Out-Degree],"&gt;= "&amp;H28)-COUNTIF(Vertices[Out-Degree],"&gt;="&amp;H40)</f>
        <v>0</v>
      </c>
      <c r="J28" s="41">
        <f>J26+($J$57-$J$2)/BinDivisor</f>
        <v>6.363636363636365</v>
      </c>
      <c r="K28" s="42">
        <f>COUNTIF(Vertices[Betweenness Centrality],"&gt;= "&amp;J28)-COUNTIF(Vertices[Betweenness Centrality],"&gt;="&amp;J40)</f>
        <v>0</v>
      </c>
      <c r="L28" s="41">
        <f>L26+($L$57-$L$2)/BinDivisor</f>
        <v>0.257576</v>
      </c>
      <c r="M28" s="42">
        <f>COUNTIF(Vertices[Closeness Centrality],"&gt;= "&amp;L28)-COUNTIF(Vertices[Closeness Centrality],"&gt;="&amp;L40)</f>
        <v>0</v>
      </c>
      <c r="N28" s="41">
        <f>N26+($N$57-$N$2)/BinDivisor</f>
        <v>0.054421363636363664</v>
      </c>
      <c r="O28" s="42">
        <f>COUNTIF(Vertices[Eigenvector Centrality],"&gt;= "&amp;N28)-COUNTIF(Vertices[Eigenvector Centrality],"&gt;="&amp;N40)</f>
        <v>0</v>
      </c>
      <c r="P28" s="41">
        <f>P26+($P$57-$P$2)/BinDivisor</f>
        <v>1.1215144545454547</v>
      </c>
      <c r="Q28" s="42">
        <f>COUNTIF(Vertices[PageRank],"&gt;= "&amp;P28)-COUNTIF(Vertices[PageRank],"&gt;="&amp;P40)</f>
        <v>0</v>
      </c>
      <c r="R28" s="41">
        <f>R26+($R$57-$R$2)/BinDivisor</f>
        <v>0.5933884297520657</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-14</v>
      </c>
      <c r="J38" s="78"/>
      <c r="K38" s="79">
        <f>COUNTIF(Vertices[Betweenness Centrality],"&gt;= "&amp;J38)-COUNTIF(Vertices[Betweenness Centrality],"&gt;="&amp;J40)</f>
        <v>-4</v>
      </c>
      <c r="L38" s="78"/>
      <c r="M38" s="79">
        <f>COUNTIF(Vertices[Closeness Centrality],"&gt;= "&amp;L38)-COUNTIF(Vertices[Closeness Centrality],"&gt;="&amp;L40)</f>
        <v>-3</v>
      </c>
      <c r="N38" s="78"/>
      <c r="O38" s="79">
        <f>COUNTIF(Vertices[Eigenvector Centrality],"&gt;= "&amp;N38)-COUNTIF(Vertices[Eigenvector Centrality],"&gt;="&amp;N40)</f>
        <v>-12</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-14</v>
      </c>
      <c r="J39" s="78"/>
      <c r="K39" s="79">
        <f>COUNTIF(Vertices[Betweenness Centrality],"&gt;= "&amp;J39)-COUNTIF(Vertices[Betweenness Centrality],"&gt;="&amp;J40)</f>
        <v>-4</v>
      </c>
      <c r="L39" s="78"/>
      <c r="M39" s="79">
        <f>COUNTIF(Vertices[Closeness Centrality],"&gt;= "&amp;L39)-COUNTIF(Vertices[Closeness Centrality],"&gt;="&amp;L40)</f>
        <v>-3</v>
      </c>
      <c r="N39" s="78"/>
      <c r="O39" s="79">
        <f>COUNTIF(Vertices[Eigenvector Centrality],"&gt;= "&amp;N39)-COUNTIF(Vertices[Eigenvector Centrality],"&gt;="&amp;N40)</f>
        <v>-12</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5.200000000000002</v>
      </c>
      <c r="G40" s="40">
        <f>COUNTIF(Vertices[In-Degree],"&gt;= "&amp;F40)-COUNTIF(Vertices[In-Degree],"&gt;="&amp;F41)</f>
        <v>0</v>
      </c>
      <c r="H40" s="39">
        <f>H28+($H$57-$H$2)/BinDivisor</f>
        <v>1.8909090909090913</v>
      </c>
      <c r="I40" s="40">
        <f>COUNTIF(Vertices[Out-Degree],"&gt;= "&amp;H40)-COUNTIF(Vertices[Out-Degree],"&gt;="&amp;H41)</f>
        <v>0</v>
      </c>
      <c r="J40" s="39">
        <f>J28+($J$57-$J$2)/BinDivisor</f>
        <v>6.61818181818182</v>
      </c>
      <c r="K40" s="40">
        <f>COUNTIF(Vertices[Betweenness Centrality],"&gt;= "&amp;J40)-COUNTIF(Vertices[Betweenness Centrality],"&gt;="&amp;J41)</f>
        <v>0</v>
      </c>
      <c r="L40" s="39">
        <f>L28+($L$57-$L$2)/BinDivisor</f>
        <v>0.2656568</v>
      </c>
      <c r="M40" s="40">
        <f>COUNTIF(Vertices[Closeness Centrality],"&gt;= "&amp;L40)-COUNTIF(Vertices[Closeness Centrality],"&gt;="&amp;L41)</f>
        <v>0</v>
      </c>
      <c r="N40" s="39">
        <f>N28+($N$57-$N$2)/BinDivisor</f>
        <v>0.05659821818181821</v>
      </c>
      <c r="O40" s="40">
        <f>COUNTIF(Vertices[Eigenvector Centrality],"&gt;= "&amp;N40)-COUNTIF(Vertices[Eigenvector Centrality],"&gt;="&amp;N41)</f>
        <v>0</v>
      </c>
      <c r="P40" s="39">
        <f>P28+($P$57-$P$2)/BinDivisor</f>
        <v>1.139746672727273</v>
      </c>
      <c r="Q40" s="40">
        <f>COUNTIF(Vertices[PageRank],"&gt;= "&amp;P40)-COUNTIF(Vertices[PageRank],"&gt;="&amp;P41)</f>
        <v>0</v>
      </c>
      <c r="R40" s="39">
        <f>R28+($R$57-$R$2)/BinDivisor</f>
        <v>0.6069421487603301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5.400000000000002</v>
      </c>
      <c r="G41" s="42">
        <f>COUNTIF(Vertices[In-Degree],"&gt;= "&amp;F41)-COUNTIF(Vertices[In-Degree],"&gt;="&amp;F42)</f>
        <v>0</v>
      </c>
      <c r="H41" s="41">
        <f aca="true" t="shared" si="12" ref="H41:H56">H40+($H$57-$H$2)/BinDivisor</f>
        <v>1.963636363636364</v>
      </c>
      <c r="I41" s="42">
        <f>COUNTIF(Vertices[Out-Degree],"&gt;= "&amp;H41)-COUNTIF(Vertices[Out-Degree],"&gt;="&amp;H42)</f>
        <v>3</v>
      </c>
      <c r="J41" s="41">
        <f aca="true" t="shared" si="13" ref="J41:J56">J40+($J$57-$J$2)/BinDivisor</f>
        <v>6.872727272727275</v>
      </c>
      <c r="K41" s="42">
        <f>COUNTIF(Vertices[Betweenness Centrality],"&gt;= "&amp;J41)-COUNTIF(Vertices[Betweenness Centrality],"&gt;="&amp;J42)</f>
        <v>0</v>
      </c>
      <c r="L41" s="41">
        <f aca="true" t="shared" si="14" ref="L41:L56">L40+($L$57-$L$2)/BinDivisor</f>
        <v>0.2737376</v>
      </c>
      <c r="M41" s="42">
        <f>COUNTIF(Vertices[Closeness Centrality],"&gt;= "&amp;L41)-COUNTIF(Vertices[Closeness Centrality],"&gt;="&amp;L42)</f>
        <v>0</v>
      </c>
      <c r="N41" s="41">
        <f aca="true" t="shared" si="15" ref="N41:N56">N40+($N$57-$N$2)/BinDivisor</f>
        <v>0.05877507272727276</v>
      </c>
      <c r="O41" s="42">
        <f>COUNTIF(Vertices[Eigenvector Centrality],"&gt;= "&amp;N41)-COUNTIF(Vertices[Eigenvector Centrality],"&gt;="&amp;N42)</f>
        <v>0</v>
      </c>
      <c r="P41" s="41">
        <f aca="true" t="shared" si="16" ref="P41:P56">P40+($P$57-$P$2)/BinDivisor</f>
        <v>1.1579788909090911</v>
      </c>
      <c r="Q41" s="42">
        <f>COUNTIF(Vertices[PageRank],"&gt;= "&amp;P41)-COUNTIF(Vertices[PageRank],"&gt;="&amp;P42)</f>
        <v>0</v>
      </c>
      <c r="R41" s="41">
        <f aca="true" t="shared" si="17" ref="R41:R56">R40+($R$57-$R$2)/BinDivisor</f>
        <v>0.6204958677685946</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5.600000000000002</v>
      </c>
      <c r="G42" s="40">
        <f>COUNTIF(Vertices[In-Degree],"&gt;= "&amp;F42)-COUNTIF(Vertices[In-Degree],"&gt;="&amp;F43)</f>
        <v>0</v>
      </c>
      <c r="H42" s="39">
        <f t="shared" si="12"/>
        <v>2.0363636363636366</v>
      </c>
      <c r="I42" s="40">
        <f>COUNTIF(Vertices[Out-Degree],"&gt;= "&amp;H42)-COUNTIF(Vertices[Out-Degree],"&gt;="&amp;H43)</f>
        <v>0</v>
      </c>
      <c r="J42" s="39">
        <f t="shared" si="13"/>
        <v>7.12727272727273</v>
      </c>
      <c r="K42" s="40">
        <f>COUNTIF(Vertices[Betweenness Centrality],"&gt;= "&amp;J42)-COUNTIF(Vertices[Betweenness Centrality],"&gt;="&amp;J43)</f>
        <v>0</v>
      </c>
      <c r="L42" s="39">
        <f t="shared" si="14"/>
        <v>0.2818184</v>
      </c>
      <c r="M42" s="40">
        <f>COUNTIF(Vertices[Closeness Centrality],"&gt;= "&amp;L42)-COUNTIF(Vertices[Closeness Centrality],"&gt;="&amp;L43)</f>
        <v>0</v>
      </c>
      <c r="N42" s="39">
        <f t="shared" si="15"/>
        <v>0.06095192727272731</v>
      </c>
      <c r="O42" s="40">
        <f>COUNTIF(Vertices[Eigenvector Centrality],"&gt;= "&amp;N42)-COUNTIF(Vertices[Eigenvector Centrality],"&gt;="&amp;N43)</f>
        <v>0</v>
      </c>
      <c r="P42" s="39">
        <f t="shared" si="16"/>
        <v>1.1762111090909093</v>
      </c>
      <c r="Q42" s="40">
        <f>COUNTIF(Vertices[PageRank],"&gt;= "&amp;P42)-COUNTIF(Vertices[PageRank],"&gt;="&amp;P43)</f>
        <v>0</v>
      </c>
      <c r="R42" s="39">
        <f t="shared" si="17"/>
        <v>0.634049586776859</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5.8000000000000025</v>
      </c>
      <c r="G43" s="42">
        <f>COUNTIF(Vertices[In-Degree],"&gt;= "&amp;F43)-COUNTIF(Vertices[In-Degree],"&gt;="&amp;F44)</f>
        <v>0</v>
      </c>
      <c r="H43" s="41">
        <f t="shared" si="12"/>
        <v>2.1090909090909093</v>
      </c>
      <c r="I43" s="42">
        <f>COUNTIF(Vertices[Out-Degree],"&gt;= "&amp;H43)-COUNTIF(Vertices[Out-Degree],"&gt;="&amp;H44)</f>
        <v>0</v>
      </c>
      <c r="J43" s="41">
        <f t="shared" si="13"/>
        <v>7.3818181818181845</v>
      </c>
      <c r="K43" s="42">
        <f>COUNTIF(Vertices[Betweenness Centrality],"&gt;= "&amp;J43)-COUNTIF(Vertices[Betweenness Centrality],"&gt;="&amp;J44)</f>
        <v>0</v>
      </c>
      <c r="L43" s="41">
        <f t="shared" si="14"/>
        <v>0.2898992</v>
      </c>
      <c r="M43" s="42">
        <f>COUNTIF(Vertices[Closeness Centrality],"&gt;= "&amp;L43)-COUNTIF(Vertices[Closeness Centrality],"&gt;="&amp;L44)</f>
        <v>0</v>
      </c>
      <c r="N43" s="41">
        <f t="shared" si="15"/>
        <v>0.06312878181818185</v>
      </c>
      <c r="O43" s="42">
        <f>COUNTIF(Vertices[Eigenvector Centrality],"&gt;= "&amp;N43)-COUNTIF(Vertices[Eigenvector Centrality],"&gt;="&amp;N44)</f>
        <v>8</v>
      </c>
      <c r="P43" s="41">
        <f t="shared" si="16"/>
        <v>1.1944433272727275</v>
      </c>
      <c r="Q43" s="42">
        <f>COUNTIF(Vertices[PageRank],"&gt;= "&amp;P43)-COUNTIF(Vertices[PageRank],"&gt;="&amp;P44)</f>
        <v>0</v>
      </c>
      <c r="R43" s="41">
        <f t="shared" si="17"/>
        <v>0.6476033057851234</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6.000000000000003</v>
      </c>
      <c r="G44" s="40">
        <f>COUNTIF(Vertices[In-Degree],"&gt;= "&amp;F44)-COUNTIF(Vertices[In-Degree],"&gt;="&amp;F45)</f>
        <v>0</v>
      </c>
      <c r="H44" s="39">
        <f t="shared" si="12"/>
        <v>2.181818181818182</v>
      </c>
      <c r="I44" s="40">
        <f>COUNTIF(Vertices[Out-Degree],"&gt;= "&amp;H44)-COUNTIF(Vertices[Out-Degree],"&gt;="&amp;H45)</f>
        <v>0</v>
      </c>
      <c r="J44" s="39">
        <f t="shared" si="13"/>
        <v>7.636363636363639</v>
      </c>
      <c r="K44" s="40">
        <f>COUNTIF(Vertices[Betweenness Centrality],"&gt;= "&amp;J44)-COUNTIF(Vertices[Betweenness Centrality],"&gt;="&amp;J45)</f>
        <v>0</v>
      </c>
      <c r="L44" s="39">
        <f t="shared" si="14"/>
        <v>0.29798</v>
      </c>
      <c r="M44" s="40">
        <f>COUNTIF(Vertices[Closeness Centrality],"&gt;= "&amp;L44)-COUNTIF(Vertices[Closeness Centrality],"&gt;="&amp;L45)</f>
        <v>0</v>
      </c>
      <c r="N44" s="39">
        <f t="shared" si="15"/>
        <v>0.0653056363636364</v>
      </c>
      <c r="O44" s="40">
        <f>COUNTIF(Vertices[Eigenvector Centrality],"&gt;= "&amp;N44)-COUNTIF(Vertices[Eigenvector Centrality],"&gt;="&amp;N45)</f>
        <v>0</v>
      </c>
      <c r="P44" s="39">
        <f t="shared" si="16"/>
        <v>1.2126755454545457</v>
      </c>
      <c r="Q44" s="40">
        <f>COUNTIF(Vertices[PageRank],"&gt;= "&amp;P44)-COUNTIF(Vertices[PageRank],"&gt;="&amp;P45)</f>
        <v>0</v>
      </c>
      <c r="R44" s="39">
        <f t="shared" si="17"/>
        <v>0.6611570247933878</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6.200000000000003</v>
      </c>
      <c r="G45" s="42">
        <f>COUNTIF(Vertices[In-Degree],"&gt;= "&amp;F45)-COUNTIF(Vertices[In-Degree],"&gt;="&amp;F46)</f>
        <v>0</v>
      </c>
      <c r="H45" s="41">
        <f t="shared" si="12"/>
        <v>2.254545454545455</v>
      </c>
      <c r="I45" s="42">
        <f>COUNTIF(Vertices[Out-Degree],"&gt;= "&amp;H45)-COUNTIF(Vertices[Out-Degree],"&gt;="&amp;H46)</f>
        <v>0</v>
      </c>
      <c r="J45" s="41">
        <f t="shared" si="13"/>
        <v>7.890909090909094</v>
      </c>
      <c r="K45" s="42">
        <f>COUNTIF(Vertices[Betweenness Centrality],"&gt;= "&amp;J45)-COUNTIF(Vertices[Betweenness Centrality],"&gt;="&amp;J46)</f>
        <v>0</v>
      </c>
      <c r="L45" s="41">
        <f t="shared" si="14"/>
        <v>0.3060608</v>
      </c>
      <c r="M45" s="42">
        <f>COUNTIF(Vertices[Closeness Centrality],"&gt;= "&amp;L45)-COUNTIF(Vertices[Closeness Centrality],"&gt;="&amp;L46)</f>
        <v>0</v>
      </c>
      <c r="N45" s="41">
        <f t="shared" si="15"/>
        <v>0.06748249090909095</v>
      </c>
      <c r="O45" s="42">
        <f>COUNTIF(Vertices[Eigenvector Centrality],"&gt;= "&amp;N45)-COUNTIF(Vertices[Eigenvector Centrality],"&gt;="&amp;N46)</f>
        <v>0</v>
      </c>
      <c r="P45" s="41">
        <f t="shared" si="16"/>
        <v>1.230907763636364</v>
      </c>
      <c r="Q45" s="42">
        <f>COUNTIF(Vertices[PageRank],"&gt;= "&amp;P45)-COUNTIF(Vertices[PageRank],"&gt;="&amp;P46)</f>
        <v>0</v>
      </c>
      <c r="R45" s="41">
        <f t="shared" si="17"/>
        <v>0.6747107438016522</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6.400000000000003</v>
      </c>
      <c r="G46" s="40">
        <f>COUNTIF(Vertices[In-Degree],"&gt;= "&amp;F46)-COUNTIF(Vertices[In-Degree],"&gt;="&amp;F47)</f>
        <v>0</v>
      </c>
      <c r="H46" s="39">
        <f t="shared" si="12"/>
        <v>2.3272727272727276</v>
      </c>
      <c r="I46" s="40">
        <f>COUNTIF(Vertices[Out-Degree],"&gt;= "&amp;H46)-COUNTIF(Vertices[Out-Degree],"&gt;="&amp;H47)</f>
        <v>0</v>
      </c>
      <c r="J46" s="39">
        <f t="shared" si="13"/>
        <v>8.145454545454548</v>
      </c>
      <c r="K46" s="40">
        <f>COUNTIF(Vertices[Betweenness Centrality],"&gt;= "&amp;J46)-COUNTIF(Vertices[Betweenness Centrality],"&gt;="&amp;J47)</f>
        <v>0</v>
      </c>
      <c r="L46" s="39">
        <f t="shared" si="14"/>
        <v>0.3141416</v>
      </c>
      <c r="M46" s="40">
        <f>COUNTIF(Vertices[Closeness Centrality],"&gt;= "&amp;L46)-COUNTIF(Vertices[Closeness Centrality],"&gt;="&amp;L47)</f>
        <v>0</v>
      </c>
      <c r="N46" s="39">
        <f t="shared" si="15"/>
        <v>0.0696593454545455</v>
      </c>
      <c r="O46" s="40">
        <f>COUNTIF(Vertices[Eigenvector Centrality],"&gt;= "&amp;N46)-COUNTIF(Vertices[Eigenvector Centrality],"&gt;="&amp;N47)</f>
        <v>0</v>
      </c>
      <c r="P46" s="39">
        <f t="shared" si="16"/>
        <v>1.249139981818182</v>
      </c>
      <c r="Q46" s="40">
        <f>COUNTIF(Vertices[PageRank],"&gt;= "&amp;P46)-COUNTIF(Vertices[PageRank],"&gt;="&amp;P47)</f>
        <v>0</v>
      </c>
      <c r="R46" s="39">
        <f t="shared" si="17"/>
        <v>0.6882644628099166</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6.600000000000003</v>
      </c>
      <c r="G47" s="42">
        <f>COUNTIF(Vertices[In-Degree],"&gt;= "&amp;F47)-COUNTIF(Vertices[In-Degree],"&gt;="&amp;F48)</f>
        <v>0</v>
      </c>
      <c r="H47" s="41">
        <f t="shared" si="12"/>
        <v>2.4000000000000004</v>
      </c>
      <c r="I47" s="42">
        <f>COUNTIF(Vertices[Out-Degree],"&gt;= "&amp;H47)-COUNTIF(Vertices[Out-Degree],"&gt;="&amp;H48)</f>
        <v>0</v>
      </c>
      <c r="J47" s="41">
        <f t="shared" si="13"/>
        <v>8.400000000000002</v>
      </c>
      <c r="K47" s="42">
        <f>COUNTIF(Vertices[Betweenness Centrality],"&gt;= "&amp;J47)-COUNTIF(Vertices[Betweenness Centrality],"&gt;="&amp;J48)</f>
        <v>0</v>
      </c>
      <c r="L47" s="41">
        <f t="shared" si="14"/>
        <v>0.3222224</v>
      </c>
      <c r="M47" s="42">
        <f>COUNTIF(Vertices[Closeness Centrality],"&gt;= "&amp;L47)-COUNTIF(Vertices[Closeness Centrality],"&gt;="&amp;L48)</f>
        <v>0</v>
      </c>
      <c r="N47" s="41">
        <f t="shared" si="15"/>
        <v>0.07183620000000004</v>
      </c>
      <c r="O47" s="42">
        <f>COUNTIF(Vertices[Eigenvector Centrality],"&gt;= "&amp;N47)-COUNTIF(Vertices[Eigenvector Centrality],"&gt;="&amp;N48)</f>
        <v>0</v>
      </c>
      <c r="P47" s="41">
        <f t="shared" si="16"/>
        <v>1.2673722000000003</v>
      </c>
      <c r="Q47" s="42">
        <f>COUNTIF(Vertices[PageRank],"&gt;= "&amp;P47)-COUNTIF(Vertices[PageRank],"&gt;="&amp;P48)</f>
        <v>0</v>
      </c>
      <c r="R47" s="41">
        <f t="shared" si="17"/>
        <v>0.701818181818181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6.800000000000003</v>
      </c>
      <c r="G48" s="40">
        <f>COUNTIF(Vertices[In-Degree],"&gt;= "&amp;F48)-COUNTIF(Vertices[In-Degree],"&gt;="&amp;F49)</f>
        <v>0</v>
      </c>
      <c r="H48" s="39">
        <f t="shared" si="12"/>
        <v>2.472727272727273</v>
      </c>
      <c r="I48" s="40">
        <f>COUNTIF(Vertices[Out-Degree],"&gt;= "&amp;H48)-COUNTIF(Vertices[Out-Degree],"&gt;="&amp;H49)</f>
        <v>0</v>
      </c>
      <c r="J48" s="39">
        <f t="shared" si="13"/>
        <v>8.654545454545456</v>
      </c>
      <c r="K48" s="40">
        <f>COUNTIF(Vertices[Betweenness Centrality],"&gt;= "&amp;J48)-COUNTIF(Vertices[Betweenness Centrality],"&gt;="&amp;J49)</f>
        <v>0</v>
      </c>
      <c r="L48" s="39">
        <f t="shared" si="14"/>
        <v>0.3303032</v>
      </c>
      <c r="M48" s="40">
        <f>COUNTIF(Vertices[Closeness Centrality],"&gt;= "&amp;L48)-COUNTIF(Vertices[Closeness Centrality],"&gt;="&amp;L49)</f>
        <v>0</v>
      </c>
      <c r="N48" s="39">
        <f t="shared" si="15"/>
        <v>0.07401305454545459</v>
      </c>
      <c r="O48" s="40">
        <f>COUNTIF(Vertices[Eigenvector Centrality],"&gt;= "&amp;N48)-COUNTIF(Vertices[Eigenvector Centrality],"&gt;="&amp;N49)</f>
        <v>0</v>
      </c>
      <c r="P48" s="39">
        <f t="shared" si="16"/>
        <v>1.2856044181818185</v>
      </c>
      <c r="Q48" s="40">
        <f>COUNTIF(Vertices[PageRank],"&gt;= "&amp;P48)-COUNTIF(Vertices[PageRank],"&gt;="&amp;P49)</f>
        <v>0</v>
      </c>
      <c r="R48" s="39">
        <f t="shared" si="17"/>
        <v>0.7153719008264454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7.0000000000000036</v>
      </c>
      <c r="G49" s="42">
        <f>COUNTIF(Vertices[In-Degree],"&gt;= "&amp;F49)-COUNTIF(Vertices[In-Degree],"&gt;="&amp;F50)</f>
        <v>0</v>
      </c>
      <c r="H49" s="41">
        <f t="shared" si="12"/>
        <v>2.545454545454546</v>
      </c>
      <c r="I49" s="42">
        <f>COUNTIF(Vertices[Out-Degree],"&gt;= "&amp;H49)-COUNTIF(Vertices[Out-Degree],"&gt;="&amp;H50)</f>
        <v>0</v>
      </c>
      <c r="J49" s="41">
        <f t="shared" si="13"/>
        <v>8.90909090909091</v>
      </c>
      <c r="K49" s="42">
        <f>COUNTIF(Vertices[Betweenness Centrality],"&gt;= "&amp;J49)-COUNTIF(Vertices[Betweenness Centrality],"&gt;="&amp;J50)</f>
        <v>0</v>
      </c>
      <c r="L49" s="41">
        <f t="shared" si="14"/>
        <v>0.338384</v>
      </c>
      <c r="M49" s="42">
        <f>COUNTIF(Vertices[Closeness Centrality],"&gt;= "&amp;L49)-COUNTIF(Vertices[Closeness Centrality],"&gt;="&amp;L50)</f>
        <v>0</v>
      </c>
      <c r="N49" s="41">
        <f t="shared" si="15"/>
        <v>0.07618990909090914</v>
      </c>
      <c r="O49" s="42">
        <f>COUNTIF(Vertices[Eigenvector Centrality],"&gt;= "&amp;N49)-COUNTIF(Vertices[Eigenvector Centrality],"&gt;="&amp;N50)</f>
        <v>0</v>
      </c>
      <c r="P49" s="41">
        <f t="shared" si="16"/>
        <v>1.3038366363636367</v>
      </c>
      <c r="Q49" s="42">
        <f>COUNTIF(Vertices[PageRank],"&gt;= "&amp;P49)-COUNTIF(Vertices[PageRank],"&gt;="&amp;P50)</f>
        <v>0</v>
      </c>
      <c r="R49" s="41">
        <f t="shared" si="17"/>
        <v>0.7289256198347098</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7.200000000000004</v>
      </c>
      <c r="G50" s="40">
        <f>COUNTIF(Vertices[In-Degree],"&gt;= "&amp;F50)-COUNTIF(Vertices[In-Degree],"&gt;="&amp;F51)</f>
        <v>0</v>
      </c>
      <c r="H50" s="39">
        <f t="shared" si="12"/>
        <v>2.6181818181818186</v>
      </c>
      <c r="I50" s="40">
        <f>COUNTIF(Vertices[Out-Degree],"&gt;= "&amp;H50)-COUNTIF(Vertices[Out-Degree],"&gt;="&amp;H51)</f>
        <v>0</v>
      </c>
      <c r="J50" s="39">
        <f t="shared" si="13"/>
        <v>9.163636363636364</v>
      </c>
      <c r="K50" s="40">
        <f>COUNTIF(Vertices[Betweenness Centrality],"&gt;= "&amp;J50)-COUNTIF(Vertices[Betweenness Centrality],"&gt;="&amp;J51)</f>
        <v>0</v>
      </c>
      <c r="L50" s="39">
        <f t="shared" si="14"/>
        <v>0.3464648</v>
      </c>
      <c r="M50" s="40">
        <f>COUNTIF(Vertices[Closeness Centrality],"&gt;= "&amp;L50)-COUNTIF(Vertices[Closeness Centrality],"&gt;="&amp;L51)</f>
        <v>0</v>
      </c>
      <c r="N50" s="39">
        <f t="shared" si="15"/>
        <v>0.07836676363636369</v>
      </c>
      <c r="O50" s="40">
        <f>COUNTIF(Vertices[Eigenvector Centrality],"&gt;= "&amp;N50)-COUNTIF(Vertices[Eigenvector Centrality],"&gt;="&amp;N51)</f>
        <v>0</v>
      </c>
      <c r="P50" s="39">
        <f t="shared" si="16"/>
        <v>1.3220688545454549</v>
      </c>
      <c r="Q50" s="40">
        <f>COUNTIF(Vertices[PageRank],"&gt;= "&amp;P50)-COUNTIF(Vertices[PageRank],"&gt;="&amp;P51)</f>
        <v>0</v>
      </c>
      <c r="R50" s="39">
        <f t="shared" si="17"/>
        <v>0.7424793388429742</v>
      </c>
      <c r="S50" s="45">
        <f>COUNTIF(Vertices[Clustering Coefficient],"&gt;= "&amp;R50)-COUNTIF(Vertices[Clustering Coefficient],"&gt;="&amp;R51)</f>
        <v>8</v>
      </c>
      <c r="T50" s="39" t="e">
        <f ca="1" t="shared" si="18"/>
        <v>#REF!</v>
      </c>
      <c r="U50" s="40" t="e">
        <f ca="1" t="shared" si="0"/>
        <v>#REF!</v>
      </c>
    </row>
    <row r="51" spans="4:21" ht="15">
      <c r="D51" s="34">
        <f t="shared" si="10"/>
        <v>0</v>
      </c>
      <c r="E51" s="3">
        <f>COUNTIF(Vertices[Degree],"&gt;= "&amp;D51)-COUNTIF(Vertices[Degree],"&gt;="&amp;D52)</f>
        <v>0</v>
      </c>
      <c r="F51" s="41">
        <f t="shared" si="11"/>
        <v>7.400000000000004</v>
      </c>
      <c r="G51" s="42">
        <f>COUNTIF(Vertices[In-Degree],"&gt;= "&amp;F51)-COUNTIF(Vertices[In-Degree],"&gt;="&amp;F52)</f>
        <v>0</v>
      </c>
      <c r="H51" s="41">
        <f t="shared" si="12"/>
        <v>2.6909090909090914</v>
      </c>
      <c r="I51" s="42">
        <f>COUNTIF(Vertices[Out-Degree],"&gt;= "&amp;H51)-COUNTIF(Vertices[Out-Degree],"&gt;="&amp;H52)</f>
        <v>0</v>
      </c>
      <c r="J51" s="41">
        <f t="shared" si="13"/>
        <v>9.418181818181818</v>
      </c>
      <c r="K51" s="42">
        <f>COUNTIF(Vertices[Betweenness Centrality],"&gt;= "&amp;J51)-COUNTIF(Vertices[Betweenness Centrality],"&gt;="&amp;J52)</f>
        <v>0</v>
      </c>
      <c r="L51" s="41">
        <f t="shared" si="14"/>
        <v>0.3545456</v>
      </c>
      <c r="M51" s="42">
        <f>COUNTIF(Vertices[Closeness Centrality],"&gt;= "&amp;L51)-COUNTIF(Vertices[Closeness Centrality],"&gt;="&amp;L52)</f>
        <v>0</v>
      </c>
      <c r="N51" s="41">
        <f t="shared" si="15"/>
        <v>0.08054361818181824</v>
      </c>
      <c r="O51" s="42">
        <f>COUNTIF(Vertices[Eigenvector Centrality],"&gt;= "&amp;N51)-COUNTIF(Vertices[Eigenvector Centrality],"&gt;="&amp;N52)</f>
        <v>0</v>
      </c>
      <c r="P51" s="41">
        <f t="shared" si="16"/>
        <v>1.340301072727273</v>
      </c>
      <c r="Q51" s="42">
        <f>COUNTIF(Vertices[PageRank],"&gt;= "&amp;P51)-COUNTIF(Vertices[PageRank],"&gt;="&amp;P52)</f>
        <v>0</v>
      </c>
      <c r="R51" s="41">
        <f t="shared" si="17"/>
        <v>0.7560330578512386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7.600000000000004</v>
      </c>
      <c r="G52" s="40">
        <f>COUNTIF(Vertices[In-Degree],"&gt;= "&amp;F52)-COUNTIF(Vertices[In-Degree],"&gt;="&amp;F53)</f>
        <v>0</v>
      </c>
      <c r="H52" s="39">
        <f t="shared" si="12"/>
        <v>2.763636363636364</v>
      </c>
      <c r="I52" s="40">
        <f>COUNTIF(Vertices[Out-Degree],"&gt;= "&amp;H52)-COUNTIF(Vertices[Out-Degree],"&gt;="&amp;H53)</f>
        <v>0</v>
      </c>
      <c r="J52" s="39">
        <f t="shared" si="13"/>
        <v>9.672727272727272</v>
      </c>
      <c r="K52" s="40">
        <f>COUNTIF(Vertices[Betweenness Centrality],"&gt;= "&amp;J52)-COUNTIF(Vertices[Betweenness Centrality],"&gt;="&amp;J53)</f>
        <v>0</v>
      </c>
      <c r="L52" s="39">
        <f t="shared" si="14"/>
        <v>0.3626264</v>
      </c>
      <c r="M52" s="40">
        <f>COUNTIF(Vertices[Closeness Centrality],"&gt;= "&amp;L52)-COUNTIF(Vertices[Closeness Centrality],"&gt;="&amp;L53)</f>
        <v>0</v>
      </c>
      <c r="N52" s="39">
        <f t="shared" si="15"/>
        <v>0.08272047272727279</v>
      </c>
      <c r="O52" s="40">
        <f>COUNTIF(Vertices[Eigenvector Centrality],"&gt;= "&amp;N52)-COUNTIF(Vertices[Eigenvector Centrality],"&gt;="&amp;N53)</f>
        <v>0</v>
      </c>
      <c r="P52" s="39">
        <f t="shared" si="16"/>
        <v>1.3585332909090913</v>
      </c>
      <c r="Q52" s="40">
        <f>COUNTIF(Vertices[PageRank],"&gt;= "&amp;P52)-COUNTIF(Vertices[PageRank],"&gt;="&amp;P53)</f>
        <v>0</v>
      </c>
      <c r="R52" s="39">
        <f t="shared" si="17"/>
        <v>0.769586776859503</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7.800000000000004</v>
      </c>
      <c r="G53" s="42">
        <f>COUNTIF(Vertices[In-Degree],"&gt;= "&amp;F53)-COUNTIF(Vertices[In-Degree],"&gt;="&amp;F54)</f>
        <v>0</v>
      </c>
      <c r="H53" s="41">
        <f t="shared" si="12"/>
        <v>2.836363636363637</v>
      </c>
      <c r="I53" s="42">
        <f>COUNTIF(Vertices[Out-Degree],"&gt;= "&amp;H53)-COUNTIF(Vertices[Out-Degree],"&gt;="&amp;H54)</f>
        <v>0</v>
      </c>
      <c r="J53" s="41">
        <f t="shared" si="13"/>
        <v>9.927272727272726</v>
      </c>
      <c r="K53" s="42">
        <f>COUNTIF(Vertices[Betweenness Centrality],"&gt;= "&amp;J53)-COUNTIF(Vertices[Betweenness Centrality],"&gt;="&amp;J54)</f>
        <v>0</v>
      </c>
      <c r="L53" s="41">
        <f t="shared" si="14"/>
        <v>0.3707072</v>
      </c>
      <c r="M53" s="42">
        <f>COUNTIF(Vertices[Closeness Centrality],"&gt;= "&amp;L53)-COUNTIF(Vertices[Closeness Centrality],"&gt;="&amp;L54)</f>
        <v>0</v>
      </c>
      <c r="N53" s="41">
        <f t="shared" si="15"/>
        <v>0.08489732727272734</v>
      </c>
      <c r="O53" s="42">
        <f>COUNTIF(Vertices[Eigenvector Centrality],"&gt;= "&amp;N53)-COUNTIF(Vertices[Eigenvector Centrality],"&gt;="&amp;N54)</f>
        <v>0</v>
      </c>
      <c r="P53" s="41">
        <f t="shared" si="16"/>
        <v>1.3767655090909094</v>
      </c>
      <c r="Q53" s="42">
        <f>COUNTIF(Vertices[PageRank],"&gt;= "&amp;P53)-COUNTIF(Vertices[PageRank],"&gt;="&amp;P54)</f>
        <v>0</v>
      </c>
      <c r="R53" s="41">
        <f t="shared" si="17"/>
        <v>0.7831404958677675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8.000000000000004</v>
      </c>
      <c r="G54" s="40">
        <f>COUNTIF(Vertices[In-Degree],"&gt;= "&amp;F54)-COUNTIF(Vertices[In-Degree],"&gt;="&amp;F55)</f>
        <v>0</v>
      </c>
      <c r="H54" s="39">
        <f t="shared" si="12"/>
        <v>2.9090909090909096</v>
      </c>
      <c r="I54" s="40">
        <f>COUNTIF(Vertices[Out-Degree],"&gt;= "&amp;H54)-COUNTIF(Vertices[Out-Degree],"&gt;="&amp;H55)</f>
        <v>0</v>
      </c>
      <c r="J54" s="39">
        <f t="shared" si="13"/>
        <v>10.18181818181818</v>
      </c>
      <c r="K54" s="40">
        <f>COUNTIF(Vertices[Betweenness Centrality],"&gt;= "&amp;J54)-COUNTIF(Vertices[Betweenness Centrality],"&gt;="&amp;J55)</f>
        <v>0</v>
      </c>
      <c r="L54" s="39">
        <f t="shared" si="14"/>
        <v>0.378788</v>
      </c>
      <c r="M54" s="40">
        <f>COUNTIF(Vertices[Closeness Centrality],"&gt;= "&amp;L54)-COUNTIF(Vertices[Closeness Centrality],"&gt;="&amp;L55)</f>
        <v>0</v>
      </c>
      <c r="N54" s="39">
        <f t="shared" si="15"/>
        <v>0.08707418181818188</v>
      </c>
      <c r="O54" s="40">
        <f>COUNTIF(Vertices[Eigenvector Centrality],"&gt;= "&amp;N54)-COUNTIF(Vertices[Eigenvector Centrality],"&gt;="&amp;N55)</f>
        <v>0</v>
      </c>
      <c r="P54" s="39">
        <f t="shared" si="16"/>
        <v>1.3949977272727276</v>
      </c>
      <c r="Q54" s="40">
        <f>COUNTIF(Vertices[PageRank],"&gt;= "&amp;P54)-COUNTIF(Vertices[PageRank],"&gt;="&amp;P55)</f>
        <v>0</v>
      </c>
      <c r="R54" s="39">
        <f t="shared" si="17"/>
        <v>0.7966942148760319</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8.200000000000003</v>
      </c>
      <c r="G55" s="42">
        <f>COUNTIF(Vertices[In-Degree],"&gt;= "&amp;F55)-COUNTIF(Vertices[In-Degree],"&gt;="&amp;F56)</f>
        <v>0</v>
      </c>
      <c r="H55" s="41">
        <f t="shared" si="12"/>
        <v>2.9818181818181824</v>
      </c>
      <c r="I55" s="42">
        <f>COUNTIF(Vertices[Out-Degree],"&gt;= "&amp;H55)-COUNTIF(Vertices[Out-Degree],"&gt;="&amp;H56)</f>
        <v>3</v>
      </c>
      <c r="J55" s="41">
        <f t="shared" si="13"/>
        <v>10.436363636363634</v>
      </c>
      <c r="K55" s="42">
        <f>COUNTIF(Vertices[Betweenness Centrality],"&gt;= "&amp;J55)-COUNTIF(Vertices[Betweenness Centrality],"&gt;="&amp;J56)</f>
        <v>0</v>
      </c>
      <c r="L55" s="41">
        <f t="shared" si="14"/>
        <v>0.3868688</v>
      </c>
      <c r="M55" s="42">
        <f>COUNTIF(Vertices[Closeness Centrality],"&gt;= "&amp;L55)-COUNTIF(Vertices[Closeness Centrality],"&gt;="&amp;L56)</f>
        <v>0</v>
      </c>
      <c r="N55" s="41">
        <f t="shared" si="15"/>
        <v>0.08925103636363643</v>
      </c>
      <c r="O55" s="42">
        <f>COUNTIF(Vertices[Eigenvector Centrality],"&gt;= "&amp;N55)-COUNTIF(Vertices[Eigenvector Centrality],"&gt;="&amp;N56)</f>
        <v>0</v>
      </c>
      <c r="P55" s="41">
        <f t="shared" si="16"/>
        <v>1.4132299454545458</v>
      </c>
      <c r="Q55" s="42">
        <f>COUNTIF(Vertices[PageRank],"&gt;= "&amp;P55)-COUNTIF(Vertices[PageRank],"&gt;="&amp;P56)</f>
        <v>0</v>
      </c>
      <c r="R55" s="41">
        <f t="shared" si="17"/>
        <v>0.8102479338842963</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8.400000000000002</v>
      </c>
      <c r="G56" s="40">
        <f>COUNTIF(Vertices[In-Degree],"&gt;= "&amp;F56)-COUNTIF(Vertices[In-Degree],"&gt;="&amp;F57)</f>
        <v>3</v>
      </c>
      <c r="H56" s="39">
        <f t="shared" si="12"/>
        <v>3.054545454545455</v>
      </c>
      <c r="I56" s="40">
        <f>COUNTIF(Vertices[Out-Degree],"&gt;= "&amp;H56)-COUNTIF(Vertices[Out-Degree],"&gt;="&amp;H57)</f>
        <v>0</v>
      </c>
      <c r="J56" s="39">
        <f t="shared" si="13"/>
        <v>10.690909090909088</v>
      </c>
      <c r="K56" s="40">
        <f>COUNTIF(Vertices[Betweenness Centrality],"&gt;= "&amp;J56)-COUNTIF(Vertices[Betweenness Centrality],"&gt;="&amp;J57)</f>
        <v>0</v>
      </c>
      <c r="L56" s="39">
        <f t="shared" si="14"/>
        <v>0.3949496</v>
      </c>
      <c r="M56" s="40">
        <f>COUNTIF(Vertices[Closeness Centrality],"&gt;= "&amp;L56)-COUNTIF(Vertices[Closeness Centrality],"&gt;="&amp;L57)</f>
        <v>0</v>
      </c>
      <c r="N56" s="39">
        <f t="shared" si="15"/>
        <v>0.09142789090909098</v>
      </c>
      <c r="O56" s="40">
        <f>COUNTIF(Vertices[Eigenvector Centrality],"&gt;= "&amp;N56)-COUNTIF(Vertices[Eigenvector Centrality],"&gt;="&amp;N57)</f>
        <v>0</v>
      </c>
      <c r="P56" s="39">
        <f t="shared" si="16"/>
        <v>1.431462163636364</v>
      </c>
      <c r="Q56" s="40">
        <f>COUNTIF(Vertices[PageRank],"&gt;= "&amp;P56)-COUNTIF(Vertices[PageRank],"&gt;="&amp;P57)</f>
        <v>0</v>
      </c>
      <c r="R56" s="39">
        <f t="shared" si="17"/>
        <v>0.8238016528925607</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11</v>
      </c>
      <c r="G57" s="44">
        <f>COUNTIF(Vertices[In-Degree],"&gt;= "&amp;F57)-COUNTIF(Vertices[In-Degree],"&gt;="&amp;F58)</f>
        <v>1</v>
      </c>
      <c r="H57" s="43">
        <f>MAX(Vertices[Out-Degree])</f>
        <v>4</v>
      </c>
      <c r="I57" s="44">
        <f>COUNTIF(Vertices[Out-Degree],"&gt;= "&amp;H57)-COUNTIF(Vertices[Out-Degree],"&gt;="&amp;H58)</f>
        <v>8</v>
      </c>
      <c r="J57" s="43">
        <f>MAX(Vertices[Betweenness Centrality])</f>
        <v>14</v>
      </c>
      <c r="K57" s="44">
        <f>COUNTIF(Vertices[Betweenness Centrality],"&gt;= "&amp;J57)-COUNTIF(Vertices[Betweenness Centrality],"&gt;="&amp;J58)</f>
        <v>4</v>
      </c>
      <c r="L57" s="43">
        <f>MAX(Vertices[Closeness Centrality])</f>
        <v>0.5</v>
      </c>
      <c r="M57" s="44">
        <f>COUNTIF(Vertices[Closeness Centrality],"&gt;= "&amp;L57)-COUNTIF(Vertices[Closeness Centrality],"&gt;="&amp;L58)</f>
        <v>3</v>
      </c>
      <c r="N57" s="43">
        <f>MAX(Vertices[Eigenvector Centrality])</f>
        <v>0.119727</v>
      </c>
      <c r="O57" s="44">
        <f>COUNTIF(Vertices[Eigenvector Centrality],"&gt;= "&amp;N57)-COUNTIF(Vertices[Eigenvector Centrality],"&gt;="&amp;N58)</f>
        <v>4</v>
      </c>
      <c r="P57" s="43">
        <f>MAX(Vertices[PageRank])</f>
        <v>1.668481</v>
      </c>
      <c r="Q57" s="44">
        <f>COUNTIF(Vertices[PageRank],"&gt;= "&amp;P57)-COUNTIF(Vertices[PageRank],"&gt;="&amp;P58)</f>
        <v>4</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11</v>
      </c>
    </row>
    <row r="71" spans="1:2" ht="15">
      <c r="A71" s="35" t="s">
        <v>90</v>
      </c>
      <c r="B71" s="49">
        <f>_xlfn.IFERROR(AVERAGE(Vertices[In-Degree]),NoMetricMessage)</f>
        <v>3.1333333333333333</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3.1333333333333333</v>
      </c>
    </row>
    <row r="86" spans="1:2" ht="15">
      <c r="A86" s="35" t="s">
        <v>97</v>
      </c>
      <c r="B86" s="49">
        <f>_xlfn.IFERROR(MEDIAN(Vertices[Out-Degree]),NoMetricMessage)</f>
        <v>4</v>
      </c>
    </row>
    <row r="97" spans="1:2" ht="15">
      <c r="A97" s="35" t="s">
        <v>100</v>
      </c>
      <c r="B97" s="49">
        <f>IF(COUNT(Vertices[Betweenness Centrality])&gt;0,J2,NoMetricMessage)</f>
        <v>0</v>
      </c>
    </row>
    <row r="98" spans="1:2" ht="15">
      <c r="A98" s="35" t="s">
        <v>101</v>
      </c>
      <c r="B98" s="49">
        <f>IF(COUNT(Vertices[Betweenness Centrality])&gt;0,J57,NoMetricMessage)</f>
        <v>14</v>
      </c>
    </row>
    <row r="99" spans="1:2" ht="15">
      <c r="A99" s="35" t="s">
        <v>102</v>
      </c>
      <c r="B99" s="49">
        <f>_xlfn.IFERROR(AVERAGE(Vertices[Betweenness Centrality]),NoMetricMessage)</f>
        <v>3.7333333333333334</v>
      </c>
    </row>
    <row r="100" spans="1:2" ht="15">
      <c r="A100" s="35" t="s">
        <v>103</v>
      </c>
      <c r="B100" s="49">
        <f>_xlfn.IFERROR(MEDIAN(Vertices[Betweenness Centrality]),NoMetricMessage)</f>
        <v>0</v>
      </c>
    </row>
    <row r="111" spans="1:2" ht="15">
      <c r="A111" s="35" t="s">
        <v>106</v>
      </c>
      <c r="B111" s="49">
        <f>IF(COUNT(Vertices[Closeness Centrality])&gt;0,L2,NoMetricMessage)</f>
        <v>0.055556</v>
      </c>
    </row>
    <row r="112" spans="1:2" ht="15">
      <c r="A112" s="35" t="s">
        <v>107</v>
      </c>
      <c r="B112" s="49">
        <f>IF(COUNT(Vertices[Closeness Centrality])&gt;0,L57,NoMetricMessage)</f>
        <v>0.5</v>
      </c>
    </row>
    <row r="113" spans="1:2" ht="15">
      <c r="A113" s="35" t="s">
        <v>108</v>
      </c>
      <c r="B113" s="49">
        <f>_xlfn.IFERROR(AVERAGE(Vertices[Closeness Centrality]),NoMetricMessage)</f>
        <v>0.1538722666666667</v>
      </c>
    </row>
    <row r="114" spans="1:2" ht="15">
      <c r="A114" s="35" t="s">
        <v>109</v>
      </c>
      <c r="B114" s="49">
        <f>_xlfn.IFERROR(MEDIAN(Vertices[Closeness Centrality]),NoMetricMessage)</f>
        <v>0.055556</v>
      </c>
    </row>
    <row r="125" spans="1:2" ht="15">
      <c r="A125" s="35" t="s">
        <v>112</v>
      </c>
      <c r="B125" s="49">
        <f>IF(COUNT(Vertices[Eigenvector Centrality])&gt;0,N2,NoMetricMessage)</f>
        <v>0</v>
      </c>
    </row>
    <row r="126" spans="1:2" ht="15">
      <c r="A126" s="35" t="s">
        <v>113</v>
      </c>
      <c r="B126" s="49">
        <f>IF(COUNT(Vertices[Eigenvector Centrality])&gt;0,N57,NoMetricMessage)</f>
        <v>0.119727</v>
      </c>
    </row>
    <row r="127" spans="1:2" ht="15">
      <c r="A127" s="35" t="s">
        <v>114</v>
      </c>
      <c r="B127" s="49">
        <f>_xlfn.IFERROR(AVERAGE(Vertices[Eigenvector Centrality]),NoMetricMessage)</f>
        <v>0.06666693333333334</v>
      </c>
    </row>
    <row r="128" spans="1:2" ht="15">
      <c r="A128" s="35" t="s">
        <v>115</v>
      </c>
      <c r="B128" s="49">
        <f>_xlfn.IFERROR(MEDIAN(Vertices[Eigenvector Centrality]),NoMetricMessage)</f>
        <v>0.065137</v>
      </c>
    </row>
    <row r="139" spans="1:2" ht="15">
      <c r="A139" s="35" t="s">
        <v>140</v>
      </c>
      <c r="B139" s="49">
        <f>IF(COUNT(Vertices[PageRank])&gt;0,P2,NoMetricMessage)</f>
        <v>0.665709</v>
      </c>
    </row>
    <row r="140" spans="1:2" ht="15">
      <c r="A140" s="35" t="s">
        <v>141</v>
      </c>
      <c r="B140" s="49">
        <f>IF(COUNT(Vertices[PageRank])&gt;0,P57,NoMetricMessage)</f>
        <v>1.668481</v>
      </c>
    </row>
    <row r="141" spans="1:2" ht="15">
      <c r="A141" s="35" t="s">
        <v>142</v>
      </c>
      <c r="B141" s="49">
        <f>_xlfn.IFERROR(AVERAGE(Vertices[PageRank]),NoMetricMessage)</f>
        <v>0.9999664666666666</v>
      </c>
    </row>
    <row r="142" spans="1:2" ht="15">
      <c r="A142" s="35" t="s">
        <v>143</v>
      </c>
      <c r="B142" s="49">
        <f>_xlfn.IFERROR(MEDIAN(Vertices[PageRank]),NoMetricMessage)</f>
        <v>0.665709</v>
      </c>
    </row>
    <row r="153" spans="1:2" ht="15">
      <c r="A153" s="35" t="s">
        <v>118</v>
      </c>
      <c r="B153" s="49">
        <f>IF(COUNT(Vertices[Clustering Coefficient])&gt;0,R2,NoMetricMessage)</f>
        <v>0.2545454545454545</v>
      </c>
    </row>
    <row r="154" spans="1:2" ht="15">
      <c r="A154" s="35" t="s">
        <v>119</v>
      </c>
      <c r="B154" s="49">
        <f>IF(COUNT(Vertices[Clustering Coefficient])&gt;0,R57,NoMetricMessage)</f>
        <v>1</v>
      </c>
    </row>
    <row r="155" spans="1:2" ht="15">
      <c r="A155" s="35" t="s">
        <v>120</v>
      </c>
      <c r="B155" s="49">
        <f>_xlfn.IFERROR(AVERAGE(Vertices[Clustering Coefficient]),NoMetricMessage)</f>
        <v>0.6690909090909092</v>
      </c>
    </row>
    <row r="156" spans="1:2" ht="15">
      <c r="A156" s="35" t="s">
        <v>121</v>
      </c>
      <c r="B156" s="49">
        <f>_xlfn.IFERROR(MEDIAN(Vertices[Clustering Coefficient]),NoMetricMessage)</f>
        <v>0.75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417</v>
      </c>
      <c r="K7" s="13" t="s">
        <v>418</v>
      </c>
    </row>
    <row r="8" spans="1:11" ht="409.5">
      <c r="A8"/>
      <c r="B8">
        <v>2</v>
      </c>
      <c r="C8">
        <v>2</v>
      </c>
      <c r="D8" t="s">
        <v>61</v>
      </c>
      <c r="E8" t="s">
        <v>61</v>
      </c>
      <c r="H8" t="s">
        <v>73</v>
      </c>
      <c r="J8" t="s">
        <v>419</v>
      </c>
      <c r="K8" s="13" t="s">
        <v>420</v>
      </c>
    </row>
    <row r="9" spans="1:11" ht="409.5">
      <c r="A9"/>
      <c r="B9">
        <v>3</v>
      </c>
      <c r="C9">
        <v>4</v>
      </c>
      <c r="D9" t="s">
        <v>62</v>
      </c>
      <c r="E9" t="s">
        <v>62</v>
      </c>
      <c r="H9" t="s">
        <v>74</v>
      </c>
      <c r="J9" t="s">
        <v>421</v>
      </c>
      <c r="K9" s="118" t="s">
        <v>422</v>
      </c>
    </row>
    <row r="10" spans="1:11" ht="409.5">
      <c r="A10"/>
      <c r="B10">
        <v>4</v>
      </c>
      <c r="D10" t="s">
        <v>63</v>
      </c>
      <c r="E10" t="s">
        <v>63</v>
      </c>
      <c r="H10" t="s">
        <v>75</v>
      </c>
      <c r="J10" t="s">
        <v>423</v>
      </c>
      <c r="K10" s="13" t="s">
        <v>424</v>
      </c>
    </row>
    <row r="11" spans="1:11" ht="15">
      <c r="A11"/>
      <c r="B11">
        <v>5</v>
      </c>
      <c r="D11" t="s">
        <v>46</v>
      </c>
      <c r="E11">
        <v>1</v>
      </c>
      <c r="H11" t="s">
        <v>76</v>
      </c>
      <c r="J11" t="s">
        <v>425</v>
      </c>
      <c r="K11" t="s">
        <v>426</v>
      </c>
    </row>
    <row r="12" spans="1:11" ht="15">
      <c r="A12"/>
      <c r="B12"/>
      <c r="D12" t="s">
        <v>64</v>
      </c>
      <c r="E12">
        <v>2</v>
      </c>
      <c r="H12">
        <v>0</v>
      </c>
      <c r="J12" t="s">
        <v>427</v>
      </c>
      <c r="K12" t="s">
        <v>428</v>
      </c>
    </row>
    <row r="13" spans="1:11" ht="15">
      <c r="A13"/>
      <c r="B13"/>
      <c r="D13">
        <v>1</v>
      </c>
      <c r="E13">
        <v>3</v>
      </c>
      <c r="H13">
        <v>1</v>
      </c>
      <c r="J13" t="s">
        <v>429</v>
      </c>
      <c r="K13" t="s">
        <v>430</v>
      </c>
    </row>
    <row r="14" spans="4:11" ht="15">
      <c r="D14">
        <v>2</v>
      </c>
      <c r="E14">
        <v>4</v>
      </c>
      <c r="H14">
        <v>2</v>
      </c>
      <c r="J14" t="s">
        <v>431</v>
      </c>
      <c r="K14" t="s">
        <v>432</v>
      </c>
    </row>
    <row r="15" spans="4:11" ht="15">
      <c r="D15">
        <v>3</v>
      </c>
      <c r="E15">
        <v>5</v>
      </c>
      <c r="H15">
        <v>3</v>
      </c>
      <c r="J15" t="s">
        <v>433</v>
      </c>
      <c r="K15" t="s">
        <v>434</v>
      </c>
    </row>
    <row r="16" spans="4:11" ht="15">
      <c r="D16">
        <v>4</v>
      </c>
      <c r="E16">
        <v>6</v>
      </c>
      <c r="H16">
        <v>4</v>
      </c>
      <c r="J16" t="s">
        <v>435</v>
      </c>
      <c r="K16" t="s">
        <v>436</v>
      </c>
    </row>
    <row r="17" spans="4:11" ht="15">
      <c r="D17">
        <v>5</v>
      </c>
      <c r="E17">
        <v>7</v>
      </c>
      <c r="H17">
        <v>5</v>
      </c>
      <c r="J17" t="s">
        <v>437</v>
      </c>
      <c r="K17" t="s">
        <v>438</v>
      </c>
    </row>
    <row r="18" spans="4:11" ht="15">
      <c r="D18">
        <v>6</v>
      </c>
      <c r="E18">
        <v>8</v>
      </c>
      <c r="H18">
        <v>6</v>
      </c>
      <c r="J18" t="s">
        <v>439</v>
      </c>
      <c r="K18" t="s">
        <v>440</v>
      </c>
    </row>
    <row r="19" spans="4:11" ht="15">
      <c r="D19">
        <v>7</v>
      </c>
      <c r="E19">
        <v>9</v>
      </c>
      <c r="H19">
        <v>7</v>
      </c>
      <c r="J19" t="s">
        <v>441</v>
      </c>
      <c r="K19" t="s">
        <v>442</v>
      </c>
    </row>
    <row r="20" spans="4:11" ht="15">
      <c r="D20">
        <v>8</v>
      </c>
      <c r="H20">
        <v>8</v>
      </c>
      <c r="J20" t="s">
        <v>443</v>
      </c>
      <c r="K20" t="s">
        <v>444</v>
      </c>
    </row>
    <row r="21" spans="4:11" ht="409.5">
      <c r="D21">
        <v>9</v>
      </c>
      <c r="H21">
        <v>9</v>
      </c>
      <c r="J21" t="s">
        <v>445</v>
      </c>
      <c r="K21" s="13" t="s">
        <v>446</v>
      </c>
    </row>
    <row r="22" spans="4:11" ht="409.5">
      <c r="D22">
        <v>10</v>
      </c>
      <c r="J22" t="s">
        <v>447</v>
      </c>
      <c r="K22" s="13" t="s">
        <v>448</v>
      </c>
    </row>
    <row r="23" spans="4:11" ht="409.5">
      <c r="D23">
        <v>11</v>
      </c>
      <c r="J23" t="s">
        <v>449</v>
      </c>
      <c r="K23" s="13" t="s">
        <v>450</v>
      </c>
    </row>
    <row r="24" spans="10:11" ht="409.5">
      <c r="J24" t="s">
        <v>451</v>
      </c>
      <c r="K24" s="13" t="s">
        <v>630</v>
      </c>
    </row>
    <row r="25" spans="10:11" ht="15">
      <c r="J25" t="s">
        <v>452</v>
      </c>
      <c r="K25" t="b">
        <v>0</v>
      </c>
    </row>
    <row r="26" spans="10:11" ht="15">
      <c r="J26" t="s">
        <v>627</v>
      </c>
      <c r="K26" t="s">
        <v>628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461</v>
      </c>
      <c r="B1" s="13" t="s">
        <v>462</v>
      </c>
      <c r="C1" s="85" t="s">
        <v>463</v>
      </c>
      <c r="D1" s="85" t="s">
        <v>465</v>
      </c>
      <c r="E1" s="13" t="s">
        <v>464</v>
      </c>
      <c r="F1" s="13" t="s">
        <v>466</v>
      </c>
    </row>
    <row r="2" spans="1:6" ht="15">
      <c r="A2" s="89" t="s">
        <v>233</v>
      </c>
      <c r="B2" s="85">
        <v>1</v>
      </c>
      <c r="C2" s="85"/>
      <c r="D2" s="85"/>
      <c r="E2" s="89" t="s">
        <v>233</v>
      </c>
      <c r="F2" s="85">
        <v>1</v>
      </c>
    </row>
    <row r="5" spans="1:6" ht="15" customHeight="1">
      <c r="A5" s="13" t="s">
        <v>468</v>
      </c>
      <c r="B5" s="13" t="s">
        <v>462</v>
      </c>
      <c r="C5" s="85" t="s">
        <v>469</v>
      </c>
      <c r="D5" s="85" t="s">
        <v>465</v>
      </c>
      <c r="E5" s="13" t="s">
        <v>470</v>
      </c>
      <c r="F5" s="13" t="s">
        <v>466</v>
      </c>
    </row>
    <row r="6" spans="1:6" ht="15">
      <c r="A6" s="85" t="s">
        <v>234</v>
      </c>
      <c r="B6" s="85">
        <v>1</v>
      </c>
      <c r="C6" s="85"/>
      <c r="D6" s="85"/>
      <c r="E6" s="85" t="s">
        <v>234</v>
      </c>
      <c r="F6" s="85">
        <v>1</v>
      </c>
    </row>
    <row r="9" spans="1:6" ht="15" customHeight="1">
      <c r="A9" s="13" t="s">
        <v>472</v>
      </c>
      <c r="B9" s="13" t="s">
        <v>462</v>
      </c>
      <c r="C9" s="13" t="s">
        <v>476</v>
      </c>
      <c r="D9" s="13" t="s">
        <v>465</v>
      </c>
      <c r="E9" s="85" t="s">
        <v>477</v>
      </c>
      <c r="F9" s="85" t="s">
        <v>466</v>
      </c>
    </row>
    <row r="10" spans="1:6" ht="15">
      <c r="A10" s="85" t="s">
        <v>226</v>
      </c>
      <c r="B10" s="85">
        <v>1</v>
      </c>
      <c r="C10" s="85" t="s">
        <v>226</v>
      </c>
      <c r="D10" s="85">
        <v>1</v>
      </c>
      <c r="E10" s="85"/>
      <c r="F10" s="85"/>
    </row>
    <row r="11" spans="1:6" ht="15">
      <c r="A11" s="85" t="s">
        <v>473</v>
      </c>
      <c r="B11" s="85">
        <v>1</v>
      </c>
      <c r="C11" s="85" t="s">
        <v>473</v>
      </c>
      <c r="D11" s="85">
        <v>1</v>
      </c>
      <c r="E11" s="85"/>
      <c r="F11" s="85"/>
    </row>
    <row r="12" spans="1:6" ht="15">
      <c r="A12" s="85" t="s">
        <v>474</v>
      </c>
      <c r="B12" s="85">
        <v>1</v>
      </c>
      <c r="C12" s="85" t="s">
        <v>474</v>
      </c>
      <c r="D12" s="85">
        <v>1</v>
      </c>
      <c r="E12" s="85"/>
      <c r="F12" s="85"/>
    </row>
    <row r="13" spans="1:6" ht="15">
      <c r="A13" s="85" t="s">
        <v>475</v>
      </c>
      <c r="B13" s="85">
        <v>1</v>
      </c>
      <c r="C13" s="85" t="s">
        <v>475</v>
      </c>
      <c r="D13" s="85">
        <v>1</v>
      </c>
      <c r="E13" s="85"/>
      <c r="F13" s="85"/>
    </row>
    <row r="16" spans="1:6" ht="15" customHeight="1">
      <c r="A16" s="13" t="s">
        <v>479</v>
      </c>
      <c r="B16" s="13" t="s">
        <v>462</v>
      </c>
      <c r="C16" s="13" t="s">
        <v>489</v>
      </c>
      <c r="D16" s="13" t="s">
        <v>465</v>
      </c>
      <c r="E16" s="13" t="s">
        <v>494</v>
      </c>
      <c r="F16" s="13" t="s">
        <v>466</v>
      </c>
    </row>
    <row r="17" spans="1:6" ht="15">
      <c r="A17" s="93" t="s">
        <v>480</v>
      </c>
      <c r="B17" s="93">
        <v>11</v>
      </c>
      <c r="C17" s="93" t="s">
        <v>485</v>
      </c>
      <c r="D17" s="93">
        <v>22</v>
      </c>
      <c r="E17" s="93" t="s">
        <v>495</v>
      </c>
      <c r="F17" s="93">
        <v>6</v>
      </c>
    </row>
    <row r="18" spans="1:6" ht="15">
      <c r="A18" s="93" t="s">
        <v>481</v>
      </c>
      <c r="B18" s="93">
        <v>0</v>
      </c>
      <c r="C18" s="93" t="s">
        <v>487</v>
      </c>
      <c r="D18" s="93">
        <v>11</v>
      </c>
      <c r="E18" s="93" t="s">
        <v>216</v>
      </c>
      <c r="F18" s="93">
        <v>3</v>
      </c>
    </row>
    <row r="19" spans="1:6" ht="15">
      <c r="A19" s="93" t="s">
        <v>482</v>
      </c>
      <c r="B19" s="93">
        <v>0</v>
      </c>
      <c r="C19" s="93" t="s">
        <v>226</v>
      </c>
      <c r="D19" s="93">
        <v>11</v>
      </c>
      <c r="E19" s="93" t="s">
        <v>496</v>
      </c>
      <c r="F19" s="93">
        <v>3</v>
      </c>
    </row>
    <row r="20" spans="1:6" ht="15">
      <c r="A20" s="93" t="s">
        <v>483</v>
      </c>
      <c r="B20" s="93">
        <v>518</v>
      </c>
      <c r="C20" s="93" t="s">
        <v>488</v>
      </c>
      <c r="D20" s="93">
        <v>11</v>
      </c>
      <c r="E20" s="93" t="s">
        <v>497</v>
      </c>
      <c r="F20" s="93">
        <v>3</v>
      </c>
    </row>
    <row r="21" spans="1:6" ht="15">
      <c r="A21" s="93" t="s">
        <v>484</v>
      </c>
      <c r="B21" s="93">
        <v>529</v>
      </c>
      <c r="C21" s="93" t="s">
        <v>486</v>
      </c>
      <c r="D21" s="93">
        <v>11</v>
      </c>
      <c r="E21" s="93" t="s">
        <v>498</v>
      </c>
      <c r="F21" s="93">
        <v>3</v>
      </c>
    </row>
    <row r="22" spans="1:6" ht="15">
      <c r="A22" s="93" t="s">
        <v>485</v>
      </c>
      <c r="B22" s="93">
        <v>22</v>
      </c>
      <c r="C22" s="93" t="s">
        <v>228</v>
      </c>
      <c r="D22" s="93">
        <v>11</v>
      </c>
      <c r="E22" s="93" t="s">
        <v>499</v>
      </c>
      <c r="F22" s="93">
        <v>3</v>
      </c>
    </row>
    <row r="23" spans="1:6" ht="15">
      <c r="A23" s="93" t="s">
        <v>486</v>
      </c>
      <c r="B23" s="93">
        <v>14</v>
      </c>
      <c r="C23" s="93" t="s">
        <v>490</v>
      </c>
      <c r="D23" s="93">
        <v>11</v>
      </c>
      <c r="E23" s="93" t="s">
        <v>500</v>
      </c>
      <c r="F23" s="93">
        <v>3</v>
      </c>
    </row>
    <row r="24" spans="1:6" ht="15">
      <c r="A24" s="93" t="s">
        <v>487</v>
      </c>
      <c r="B24" s="93">
        <v>11</v>
      </c>
      <c r="C24" s="93" t="s">
        <v>491</v>
      </c>
      <c r="D24" s="93">
        <v>11</v>
      </c>
      <c r="E24" s="93" t="s">
        <v>501</v>
      </c>
      <c r="F24" s="93">
        <v>3</v>
      </c>
    </row>
    <row r="25" spans="1:6" ht="15">
      <c r="A25" s="93" t="s">
        <v>226</v>
      </c>
      <c r="B25" s="93">
        <v>11</v>
      </c>
      <c r="C25" s="93" t="s">
        <v>492</v>
      </c>
      <c r="D25" s="93">
        <v>11</v>
      </c>
      <c r="E25" s="93" t="s">
        <v>502</v>
      </c>
      <c r="F25" s="93">
        <v>3</v>
      </c>
    </row>
    <row r="26" spans="1:6" ht="15">
      <c r="A26" s="93" t="s">
        <v>488</v>
      </c>
      <c r="B26" s="93">
        <v>11</v>
      </c>
      <c r="C26" s="93" t="s">
        <v>493</v>
      </c>
      <c r="D26" s="93">
        <v>11</v>
      </c>
      <c r="E26" s="93" t="s">
        <v>503</v>
      </c>
      <c r="F26" s="93">
        <v>3</v>
      </c>
    </row>
    <row r="29" spans="1:6" ht="15" customHeight="1">
      <c r="A29" s="13" t="s">
        <v>507</v>
      </c>
      <c r="B29" s="13" t="s">
        <v>462</v>
      </c>
      <c r="C29" s="13" t="s">
        <v>518</v>
      </c>
      <c r="D29" s="13" t="s">
        <v>465</v>
      </c>
      <c r="E29" s="13" t="s">
        <v>519</v>
      </c>
      <c r="F29" s="13" t="s">
        <v>466</v>
      </c>
    </row>
    <row r="30" spans="1:6" ht="15">
      <c r="A30" s="93" t="s">
        <v>508</v>
      </c>
      <c r="B30" s="93">
        <v>11</v>
      </c>
      <c r="C30" s="93" t="s">
        <v>508</v>
      </c>
      <c r="D30" s="93">
        <v>11</v>
      </c>
      <c r="E30" s="93" t="s">
        <v>520</v>
      </c>
      <c r="F30" s="93">
        <v>3</v>
      </c>
    </row>
    <row r="31" spans="1:6" ht="15">
      <c r="A31" s="93" t="s">
        <v>509</v>
      </c>
      <c r="B31" s="93">
        <v>11</v>
      </c>
      <c r="C31" s="93" t="s">
        <v>509</v>
      </c>
      <c r="D31" s="93">
        <v>11</v>
      </c>
      <c r="E31" s="93" t="s">
        <v>521</v>
      </c>
      <c r="F31" s="93">
        <v>3</v>
      </c>
    </row>
    <row r="32" spans="1:6" ht="15">
      <c r="A32" s="93" t="s">
        <v>510</v>
      </c>
      <c r="B32" s="93">
        <v>11</v>
      </c>
      <c r="C32" s="93" t="s">
        <v>510</v>
      </c>
      <c r="D32" s="93">
        <v>11</v>
      </c>
      <c r="E32" s="93" t="s">
        <v>522</v>
      </c>
      <c r="F32" s="93">
        <v>3</v>
      </c>
    </row>
    <row r="33" spans="1:6" ht="15">
      <c r="A33" s="93" t="s">
        <v>511</v>
      </c>
      <c r="B33" s="93">
        <v>11</v>
      </c>
      <c r="C33" s="93" t="s">
        <v>511</v>
      </c>
      <c r="D33" s="93">
        <v>11</v>
      </c>
      <c r="E33" s="93" t="s">
        <v>523</v>
      </c>
      <c r="F33" s="93">
        <v>3</v>
      </c>
    </row>
    <row r="34" spans="1:6" ht="15">
      <c r="A34" s="93" t="s">
        <v>512</v>
      </c>
      <c r="B34" s="93">
        <v>11</v>
      </c>
      <c r="C34" s="93" t="s">
        <v>512</v>
      </c>
      <c r="D34" s="93">
        <v>11</v>
      </c>
      <c r="E34" s="93" t="s">
        <v>524</v>
      </c>
      <c r="F34" s="93">
        <v>3</v>
      </c>
    </row>
    <row r="35" spans="1:6" ht="15">
      <c r="A35" s="93" t="s">
        <v>513</v>
      </c>
      <c r="B35" s="93">
        <v>11</v>
      </c>
      <c r="C35" s="93" t="s">
        <v>513</v>
      </c>
      <c r="D35" s="93">
        <v>11</v>
      </c>
      <c r="E35" s="93" t="s">
        <v>525</v>
      </c>
      <c r="F35" s="93">
        <v>3</v>
      </c>
    </row>
    <row r="36" spans="1:6" ht="15">
      <c r="A36" s="93" t="s">
        <v>514</v>
      </c>
      <c r="B36" s="93">
        <v>11</v>
      </c>
      <c r="C36" s="93" t="s">
        <v>514</v>
      </c>
      <c r="D36" s="93">
        <v>11</v>
      </c>
      <c r="E36" s="93" t="s">
        <v>526</v>
      </c>
      <c r="F36" s="93">
        <v>3</v>
      </c>
    </row>
    <row r="37" spans="1:6" ht="15">
      <c r="A37" s="93" t="s">
        <v>515</v>
      </c>
      <c r="B37" s="93">
        <v>11</v>
      </c>
      <c r="C37" s="93" t="s">
        <v>515</v>
      </c>
      <c r="D37" s="93">
        <v>11</v>
      </c>
      <c r="E37" s="93" t="s">
        <v>527</v>
      </c>
      <c r="F37" s="93">
        <v>3</v>
      </c>
    </row>
    <row r="38" spans="1:6" ht="15">
      <c r="A38" s="93" t="s">
        <v>516</v>
      </c>
      <c r="B38" s="93">
        <v>11</v>
      </c>
      <c r="C38" s="93" t="s">
        <v>516</v>
      </c>
      <c r="D38" s="93">
        <v>11</v>
      </c>
      <c r="E38" s="93" t="s">
        <v>528</v>
      </c>
      <c r="F38" s="93">
        <v>3</v>
      </c>
    </row>
    <row r="39" spans="1:6" ht="15">
      <c r="A39" s="93" t="s">
        <v>517</v>
      </c>
      <c r="B39" s="93">
        <v>11</v>
      </c>
      <c r="C39" s="93" t="s">
        <v>517</v>
      </c>
      <c r="D39" s="93">
        <v>11</v>
      </c>
      <c r="E39" s="93" t="s">
        <v>529</v>
      </c>
      <c r="F39" s="93">
        <v>3</v>
      </c>
    </row>
    <row r="42" spans="1:6" ht="15" customHeight="1">
      <c r="A42" s="85" t="s">
        <v>533</v>
      </c>
      <c r="B42" s="85" t="s">
        <v>462</v>
      </c>
      <c r="C42" s="85" t="s">
        <v>535</v>
      </c>
      <c r="D42" s="85" t="s">
        <v>465</v>
      </c>
      <c r="E42" s="85" t="s">
        <v>536</v>
      </c>
      <c r="F42" s="85" t="s">
        <v>466</v>
      </c>
    </row>
    <row r="43" spans="1:6" ht="15">
      <c r="A43" s="85"/>
      <c r="B43" s="85"/>
      <c r="C43" s="85"/>
      <c r="D43" s="85"/>
      <c r="E43" s="85"/>
      <c r="F43" s="85"/>
    </row>
    <row r="45" spans="1:6" ht="15" customHeight="1">
      <c r="A45" s="13" t="s">
        <v>534</v>
      </c>
      <c r="B45" s="13" t="s">
        <v>462</v>
      </c>
      <c r="C45" s="13" t="s">
        <v>537</v>
      </c>
      <c r="D45" s="13" t="s">
        <v>465</v>
      </c>
      <c r="E45" s="13" t="s">
        <v>538</v>
      </c>
      <c r="F45" s="13" t="s">
        <v>466</v>
      </c>
    </row>
    <row r="46" spans="1:6" ht="15">
      <c r="A46" s="85" t="s">
        <v>226</v>
      </c>
      <c r="B46" s="85">
        <v>11</v>
      </c>
      <c r="C46" s="85" t="s">
        <v>226</v>
      </c>
      <c r="D46" s="85">
        <v>11</v>
      </c>
      <c r="E46" s="85" t="s">
        <v>216</v>
      </c>
      <c r="F46" s="85">
        <v>3</v>
      </c>
    </row>
    <row r="47" spans="1:6" ht="15">
      <c r="A47" s="85" t="s">
        <v>228</v>
      </c>
      <c r="B47" s="85">
        <v>11</v>
      </c>
      <c r="C47" s="85" t="s">
        <v>228</v>
      </c>
      <c r="D47" s="85">
        <v>11</v>
      </c>
      <c r="E47" s="85" t="s">
        <v>215</v>
      </c>
      <c r="F47" s="85">
        <v>3</v>
      </c>
    </row>
    <row r="48" spans="1:6" ht="15">
      <c r="A48" s="85" t="s">
        <v>225</v>
      </c>
      <c r="B48" s="85">
        <v>11</v>
      </c>
      <c r="C48" s="85" t="s">
        <v>225</v>
      </c>
      <c r="D48" s="85">
        <v>11</v>
      </c>
      <c r="E48" s="85"/>
      <c r="F48" s="85"/>
    </row>
    <row r="49" spans="1:6" ht="15">
      <c r="A49" s="85" t="s">
        <v>216</v>
      </c>
      <c r="B49" s="85">
        <v>3</v>
      </c>
      <c r="C49" s="85"/>
      <c r="D49" s="85"/>
      <c r="E49" s="85"/>
      <c r="F49" s="85"/>
    </row>
    <row r="50" spans="1:6" ht="15">
      <c r="A50" s="85" t="s">
        <v>215</v>
      </c>
      <c r="B50" s="85">
        <v>3</v>
      </c>
      <c r="C50" s="85"/>
      <c r="D50" s="85"/>
      <c r="E50" s="85"/>
      <c r="F50" s="85"/>
    </row>
    <row r="53" spans="1:6" ht="15" customHeight="1">
      <c r="A53" s="13" t="s">
        <v>543</v>
      </c>
      <c r="B53" s="13" t="s">
        <v>462</v>
      </c>
      <c r="C53" s="13" t="s">
        <v>544</v>
      </c>
      <c r="D53" s="13" t="s">
        <v>465</v>
      </c>
      <c r="E53" s="13" t="s">
        <v>545</v>
      </c>
      <c r="F53" s="13" t="s">
        <v>466</v>
      </c>
    </row>
    <row r="54" spans="1:6" ht="15">
      <c r="A54" s="127" t="s">
        <v>223</v>
      </c>
      <c r="B54" s="85">
        <v>21178</v>
      </c>
      <c r="C54" s="127" t="s">
        <v>223</v>
      </c>
      <c r="D54" s="85">
        <v>21178</v>
      </c>
      <c r="E54" s="127" t="s">
        <v>215</v>
      </c>
      <c r="F54" s="85">
        <v>10116</v>
      </c>
    </row>
    <row r="55" spans="1:6" ht="15">
      <c r="A55" s="127" t="s">
        <v>215</v>
      </c>
      <c r="B55" s="85">
        <v>10116</v>
      </c>
      <c r="C55" s="127" t="s">
        <v>218</v>
      </c>
      <c r="D55" s="85">
        <v>9320</v>
      </c>
      <c r="E55" s="127" t="s">
        <v>214</v>
      </c>
      <c r="F55" s="85">
        <v>243</v>
      </c>
    </row>
    <row r="56" spans="1:6" ht="15">
      <c r="A56" s="127" t="s">
        <v>218</v>
      </c>
      <c r="B56" s="85">
        <v>9320</v>
      </c>
      <c r="C56" s="127" t="s">
        <v>221</v>
      </c>
      <c r="D56" s="85">
        <v>6132</v>
      </c>
      <c r="E56" s="127" t="s">
        <v>216</v>
      </c>
      <c r="F56" s="85">
        <v>9</v>
      </c>
    </row>
    <row r="57" spans="1:6" ht="15">
      <c r="A57" s="127" t="s">
        <v>221</v>
      </c>
      <c r="B57" s="85">
        <v>6132</v>
      </c>
      <c r="C57" s="127" t="s">
        <v>219</v>
      </c>
      <c r="D57" s="85">
        <v>5735</v>
      </c>
      <c r="E57" s="127"/>
      <c r="F57" s="85"/>
    </row>
    <row r="58" spans="1:6" ht="15">
      <c r="A58" s="127" t="s">
        <v>219</v>
      </c>
      <c r="B58" s="85">
        <v>5735</v>
      </c>
      <c r="C58" s="127" t="s">
        <v>227</v>
      </c>
      <c r="D58" s="85">
        <v>3575</v>
      </c>
      <c r="E58" s="127"/>
      <c r="F58" s="85"/>
    </row>
    <row r="59" spans="1:6" ht="15">
      <c r="A59" s="127" t="s">
        <v>227</v>
      </c>
      <c r="B59" s="85">
        <v>3575</v>
      </c>
      <c r="C59" s="127" t="s">
        <v>220</v>
      </c>
      <c r="D59" s="85">
        <v>1393</v>
      </c>
      <c r="E59" s="127"/>
      <c r="F59" s="85"/>
    </row>
    <row r="60" spans="1:6" ht="15">
      <c r="A60" s="127" t="s">
        <v>220</v>
      </c>
      <c r="B60" s="85">
        <v>1393</v>
      </c>
      <c r="C60" s="127" t="s">
        <v>222</v>
      </c>
      <c r="D60" s="85">
        <v>883</v>
      </c>
      <c r="E60" s="127"/>
      <c r="F60" s="85"/>
    </row>
    <row r="61" spans="1:6" ht="15">
      <c r="A61" s="127" t="s">
        <v>222</v>
      </c>
      <c r="B61" s="85">
        <v>883</v>
      </c>
      <c r="C61" s="127" t="s">
        <v>226</v>
      </c>
      <c r="D61" s="85">
        <v>877</v>
      </c>
      <c r="E61" s="127"/>
      <c r="F61" s="85"/>
    </row>
    <row r="62" spans="1:6" ht="15">
      <c r="A62" s="127" t="s">
        <v>226</v>
      </c>
      <c r="B62" s="85">
        <v>877</v>
      </c>
      <c r="C62" s="127" t="s">
        <v>228</v>
      </c>
      <c r="D62" s="85">
        <v>710</v>
      </c>
      <c r="E62" s="127"/>
      <c r="F62" s="85"/>
    </row>
    <row r="63" spans="1:6" ht="15">
      <c r="A63" s="127" t="s">
        <v>228</v>
      </c>
      <c r="B63" s="85">
        <v>710</v>
      </c>
      <c r="C63" s="127" t="s">
        <v>225</v>
      </c>
      <c r="D63" s="85">
        <v>634</v>
      </c>
      <c r="E63" s="127"/>
      <c r="F63" s="85"/>
    </row>
  </sheetData>
  <hyperlinks>
    <hyperlink ref="A2" r:id="rId1" display="http://www.michelecoscia.com/?p=1699"/>
    <hyperlink ref="E2" r:id="rId2" display="http://www.michelecoscia.com/?p=1699"/>
  </hyperlinks>
  <printOptions/>
  <pageMargins left="0.7" right="0.7" top="0.75" bottom="0.75" header="0.3" footer="0.3"/>
  <pageSetup orientation="portrait" paperSize="9"/>
  <tableParts>
    <tablePart r:id="rId5"/>
    <tablePart r:id="rId10"/>
    <tablePart r:id="rId6"/>
    <tablePart r:id="rId9"/>
    <tablePart r:id="rId4"/>
    <tablePart r:id="rId3"/>
    <tablePart r:id="rId8"/>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560</v>
      </c>
      <c r="B1" s="13" t="s">
        <v>578</v>
      </c>
      <c r="C1" s="13" t="s">
        <v>579</v>
      </c>
      <c r="D1" s="13" t="s">
        <v>144</v>
      </c>
      <c r="E1" s="13" t="s">
        <v>581</v>
      </c>
      <c r="F1" s="13" t="s">
        <v>582</v>
      </c>
      <c r="G1" s="13" t="s">
        <v>583</v>
      </c>
    </row>
    <row r="2" spans="1:7" ht="15">
      <c r="A2" s="85" t="s">
        <v>480</v>
      </c>
      <c r="B2" s="85">
        <v>11</v>
      </c>
      <c r="C2" s="132">
        <v>0.020793950850661623</v>
      </c>
      <c r="D2" s="85" t="s">
        <v>580</v>
      </c>
      <c r="E2" s="85"/>
      <c r="F2" s="85"/>
      <c r="G2" s="85"/>
    </row>
    <row r="3" spans="1:7" ht="15">
      <c r="A3" s="85" t="s">
        <v>481</v>
      </c>
      <c r="B3" s="85">
        <v>0</v>
      </c>
      <c r="C3" s="132">
        <v>0</v>
      </c>
      <c r="D3" s="85" t="s">
        <v>580</v>
      </c>
      <c r="E3" s="85"/>
      <c r="F3" s="85"/>
      <c r="G3" s="85"/>
    </row>
    <row r="4" spans="1:7" ht="15">
      <c r="A4" s="85" t="s">
        <v>482</v>
      </c>
      <c r="B4" s="85">
        <v>0</v>
      </c>
      <c r="C4" s="132">
        <v>0</v>
      </c>
      <c r="D4" s="85" t="s">
        <v>580</v>
      </c>
      <c r="E4" s="85"/>
      <c r="F4" s="85"/>
      <c r="G4" s="85"/>
    </row>
    <row r="5" spans="1:7" ht="15">
      <c r="A5" s="85" t="s">
        <v>483</v>
      </c>
      <c r="B5" s="85">
        <v>518</v>
      </c>
      <c r="C5" s="132">
        <v>0.9792060491493383</v>
      </c>
      <c r="D5" s="85" t="s">
        <v>580</v>
      </c>
      <c r="E5" s="85"/>
      <c r="F5" s="85"/>
      <c r="G5" s="85"/>
    </row>
    <row r="6" spans="1:7" ht="15">
      <c r="A6" s="85" t="s">
        <v>484</v>
      </c>
      <c r="B6" s="85">
        <v>529</v>
      </c>
      <c r="C6" s="132">
        <v>1</v>
      </c>
      <c r="D6" s="85" t="s">
        <v>580</v>
      </c>
      <c r="E6" s="85"/>
      <c r="F6" s="85"/>
      <c r="G6" s="85"/>
    </row>
    <row r="7" spans="1:7" ht="15">
      <c r="A7" s="93" t="s">
        <v>485</v>
      </c>
      <c r="B7" s="93">
        <v>22</v>
      </c>
      <c r="C7" s="133">
        <v>0.006898735662994868</v>
      </c>
      <c r="D7" s="93" t="s">
        <v>580</v>
      </c>
      <c r="E7" s="93" t="b">
        <v>0</v>
      </c>
      <c r="F7" s="93" t="b">
        <v>0</v>
      </c>
      <c r="G7" s="93" t="b">
        <v>0</v>
      </c>
    </row>
    <row r="8" spans="1:7" ht="15">
      <c r="A8" s="93" t="s">
        <v>486</v>
      </c>
      <c r="B8" s="93">
        <v>14</v>
      </c>
      <c r="C8" s="133">
        <v>0</v>
      </c>
      <c r="D8" s="93" t="s">
        <v>580</v>
      </c>
      <c r="E8" s="93" t="b">
        <v>0</v>
      </c>
      <c r="F8" s="93" t="b">
        <v>0</v>
      </c>
      <c r="G8" s="93" t="b">
        <v>0</v>
      </c>
    </row>
    <row r="9" spans="1:7" ht="15">
      <c r="A9" s="93" t="s">
        <v>487</v>
      </c>
      <c r="B9" s="93">
        <v>11</v>
      </c>
      <c r="C9" s="133">
        <v>0.003449367831497434</v>
      </c>
      <c r="D9" s="93" t="s">
        <v>580</v>
      </c>
      <c r="E9" s="93" t="b">
        <v>0</v>
      </c>
      <c r="F9" s="93" t="b">
        <v>0</v>
      </c>
      <c r="G9" s="93" t="b">
        <v>0</v>
      </c>
    </row>
    <row r="10" spans="1:7" ht="15">
      <c r="A10" s="93" t="s">
        <v>226</v>
      </c>
      <c r="B10" s="93">
        <v>11</v>
      </c>
      <c r="C10" s="133">
        <v>0.003449367831497434</v>
      </c>
      <c r="D10" s="93" t="s">
        <v>580</v>
      </c>
      <c r="E10" s="93" t="b">
        <v>0</v>
      </c>
      <c r="F10" s="93" t="b">
        <v>0</v>
      </c>
      <c r="G10" s="93" t="b">
        <v>0</v>
      </c>
    </row>
    <row r="11" spans="1:7" ht="15">
      <c r="A11" s="93" t="s">
        <v>488</v>
      </c>
      <c r="B11" s="93">
        <v>11</v>
      </c>
      <c r="C11" s="133">
        <v>0.003449367831497434</v>
      </c>
      <c r="D11" s="93" t="s">
        <v>580</v>
      </c>
      <c r="E11" s="93" t="b">
        <v>0</v>
      </c>
      <c r="F11" s="93" t="b">
        <v>0</v>
      </c>
      <c r="G11" s="93" t="b">
        <v>0</v>
      </c>
    </row>
    <row r="12" spans="1:7" ht="15">
      <c r="A12" s="93" t="s">
        <v>228</v>
      </c>
      <c r="B12" s="93">
        <v>11</v>
      </c>
      <c r="C12" s="133">
        <v>0.003449367831497434</v>
      </c>
      <c r="D12" s="93" t="s">
        <v>580</v>
      </c>
      <c r="E12" s="93" t="b">
        <v>0</v>
      </c>
      <c r="F12" s="93" t="b">
        <v>0</v>
      </c>
      <c r="G12" s="93" t="b">
        <v>0</v>
      </c>
    </row>
    <row r="13" spans="1:7" ht="15">
      <c r="A13" s="93" t="s">
        <v>490</v>
      </c>
      <c r="B13" s="93">
        <v>11</v>
      </c>
      <c r="C13" s="133">
        <v>0.003449367831497434</v>
      </c>
      <c r="D13" s="93" t="s">
        <v>580</v>
      </c>
      <c r="E13" s="93" t="b">
        <v>0</v>
      </c>
      <c r="F13" s="93" t="b">
        <v>0</v>
      </c>
      <c r="G13" s="93" t="b">
        <v>0</v>
      </c>
    </row>
    <row r="14" spans="1:7" ht="15">
      <c r="A14" s="93" t="s">
        <v>491</v>
      </c>
      <c r="B14" s="93">
        <v>11</v>
      </c>
      <c r="C14" s="133">
        <v>0.003449367831497434</v>
      </c>
      <c r="D14" s="93" t="s">
        <v>580</v>
      </c>
      <c r="E14" s="93" t="b">
        <v>0</v>
      </c>
      <c r="F14" s="93" t="b">
        <v>0</v>
      </c>
      <c r="G14" s="93" t="b">
        <v>0</v>
      </c>
    </row>
    <row r="15" spans="1:7" ht="15">
      <c r="A15" s="93" t="s">
        <v>492</v>
      </c>
      <c r="B15" s="93">
        <v>11</v>
      </c>
      <c r="C15" s="133">
        <v>0.003449367831497434</v>
      </c>
      <c r="D15" s="93" t="s">
        <v>580</v>
      </c>
      <c r="E15" s="93" t="b">
        <v>0</v>
      </c>
      <c r="F15" s="93" t="b">
        <v>0</v>
      </c>
      <c r="G15" s="93" t="b">
        <v>0</v>
      </c>
    </row>
    <row r="16" spans="1:7" ht="15">
      <c r="A16" s="93" t="s">
        <v>493</v>
      </c>
      <c r="B16" s="93">
        <v>11</v>
      </c>
      <c r="C16" s="133">
        <v>0.003449367831497434</v>
      </c>
      <c r="D16" s="93" t="s">
        <v>580</v>
      </c>
      <c r="E16" s="93" t="b">
        <v>0</v>
      </c>
      <c r="F16" s="93" t="b">
        <v>0</v>
      </c>
      <c r="G16" s="93" t="b">
        <v>0</v>
      </c>
    </row>
    <row r="17" spans="1:7" ht="15">
      <c r="A17" s="93" t="s">
        <v>561</v>
      </c>
      <c r="B17" s="93">
        <v>11</v>
      </c>
      <c r="C17" s="133">
        <v>0.003449367831497434</v>
      </c>
      <c r="D17" s="93" t="s">
        <v>580</v>
      </c>
      <c r="E17" s="93" t="b">
        <v>0</v>
      </c>
      <c r="F17" s="93" t="b">
        <v>0</v>
      </c>
      <c r="G17" s="93" t="b">
        <v>0</v>
      </c>
    </row>
    <row r="18" spans="1:7" ht="15">
      <c r="A18" s="93" t="s">
        <v>562</v>
      </c>
      <c r="B18" s="93">
        <v>11</v>
      </c>
      <c r="C18" s="133">
        <v>0.003449367831497434</v>
      </c>
      <c r="D18" s="93" t="s">
        <v>580</v>
      </c>
      <c r="E18" s="93" t="b">
        <v>0</v>
      </c>
      <c r="F18" s="93" t="b">
        <v>0</v>
      </c>
      <c r="G18" s="93" t="b">
        <v>0</v>
      </c>
    </row>
    <row r="19" spans="1:7" ht="15">
      <c r="A19" s="93" t="s">
        <v>563</v>
      </c>
      <c r="B19" s="93">
        <v>11</v>
      </c>
      <c r="C19" s="133">
        <v>0.003449367831497434</v>
      </c>
      <c r="D19" s="93" t="s">
        <v>580</v>
      </c>
      <c r="E19" s="93" t="b">
        <v>1</v>
      </c>
      <c r="F19" s="93" t="b">
        <v>0</v>
      </c>
      <c r="G19" s="93" t="b">
        <v>0</v>
      </c>
    </row>
    <row r="20" spans="1:7" ht="15">
      <c r="A20" s="93" t="s">
        <v>564</v>
      </c>
      <c r="B20" s="93">
        <v>11</v>
      </c>
      <c r="C20" s="133">
        <v>0.003449367831497434</v>
      </c>
      <c r="D20" s="93" t="s">
        <v>580</v>
      </c>
      <c r="E20" s="93" t="b">
        <v>0</v>
      </c>
      <c r="F20" s="93" t="b">
        <v>0</v>
      </c>
      <c r="G20" s="93" t="b">
        <v>0</v>
      </c>
    </row>
    <row r="21" spans="1:7" ht="15">
      <c r="A21" s="93" t="s">
        <v>565</v>
      </c>
      <c r="B21" s="93">
        <v>11</v>
      </c>
      <c r="C21" s="133">
        <v>0.003449367831497434</v>
      </c>
      <c r="D21" s="93" t="s">
        <v>580</v>
      </c>
      <c r="E21" s="93" t="b">
        <v>0</v>
      </c>
      <c r="F21" s="93" t="b">
        <v>0</v>
      </c>
      <c r="G21" s="93" t="b">
        <v>0</v>
      </c>
    </row>
    <row r="22" spans="1:7" ht="15">
      <c r="A22" s="93" t="s">
        <v>566</v>
      </c>
      <c r="B22" s="93">
        <v>11</v>
      </c>
      <c r="C22" s="133">
        <v>0.003449367831497434</v>
      </c>
      <c r="D22" s="93" t="s">
        <v>580</v>
      </c>
      <c r="E22" s="93" t="b">
        <v>0</v>
      </c>
      <c r="F22" s="93" t="b">
        <v>0</v>
      </c>
      <c r="G22" s="93" t="b">
        <v>0</v>
      </c>
    </row>
    <row r="23" spans="1:7" ht="15">
      <c r="A23" s="93" t="s">
        <v>567</v>
      </c>
      <c r="B23" s="93">
        <v>11</v>
      </c>
      <c r="C23" s="133">
        <v>0.003449367831497434</v>
      </c>
      <c r="D23" s="93" t="s">
        <v>580</v>
      </c>
      <c r="E23" s="93" t="b">
        <v>0</v>
      </c>
      <c r="F23" s="93" t="b">
        <v>0</v>
      </c>
      <c r="G23" s="93" t="b">
        <v>0</v>
      </c>
    </row>
    <row r="24" spans="1:7" ht="15">
      <c r="A24" s="93" t="s">
        <v>568</v>
      </c>
      <c r="B24" s="93">
        <v>11</v>
      </c>
      <c r="C24" s="133">
        <v>0.003449367831497434</v>
      </c>
      <c r="D24" s="93" t="s">
        <v>580</v>
      </c>
      <c r="E24" s="93" t="b">
        <v>0</v>
      </c>
      <c r="F24" s="93" t="b">
        <v>0</v>
      </c>
      <c r="G24" s="93" t="b">
        <v>0</v>
      </c>
    </row>
    <row r="25" spans="1:7" ht="15">
      <c r="A25" s="93" t="s">
        <v>225</v>
      </c>
      <c r="B25" s="93">
        <v>11</v>
      </c>
      <c r="C25" s="133">
        <v>0.003449367831497434</v>
      </c>
      <c r="D25" s="93" t="s">
        <v>580</v>
      </c>
      <c r="E25" s="93" t="b">
        <v>0</v>
      </c>
      <c r="F25" s="93" t="b">
        <v>0</v>
      </c>
      <c r="G25" s="93" t="b">
        <v>0</v>
      </c>
    </row>
    <row r="26" spans="1:7" ht="15">
      <c r="A26" s="93" t="s">
        <v>569</v>
      </c>
      <c r="B26" s="93">
        <v>11</v>
      </c>
      <c r="C26" s="133">
        <v>0.003449367831497434</v>
      </c>
      <c r="D26" s="93" t="s">
        <v>580</v>
      </c>
      <c r="E26" s="93" t="b">
        <v>0</v>
      </c>
      <c r="F26" s="93" t="b">
        <v>0</v>
      </c>
      <c r="G26" s="93" t="b">
        <v>0</v>
      </c>
    </row>
    <row r="27" spans="1:7" ht="15">
      <c r="A27" s="93" t="s">
        <v>570</v>
      </c>
      <c r="B27" s="93">
        <v>11</v>
      </c>
      <c r="C27" s="133">
        <v>0.003449367831497434</v>
      </c>
      <c r="D27" s="93" t="s">
        <v>580</v>
      </c>
      <c r="E27" s="93" t="b">
        <v>0</v>
      </c>
      <c r="F27" s="93" t="b">
        <v>0</v>
      </c>
      <c r="G27" s="93" t="b">
        <v>0</v>
      </c>
    </row>
    <row r="28" spans="1:7" ht="15">
      <c r="A28" s="93" t="s">
        <v>571</v>
      </c>
      <c r="B28" s="93">
        <v>11</v>
      </c>
      <c r="C28" s="133">
        <v>0.003449367831497434</v>
      </c>
      <c r="D28" s="93" t="s">
        <v>580</v>
      </c>
      <c r="E28" s="93" t="b">
        <v>0</v>
      </c>
      <c r="F28" s="93" t="b">
        <v>0</v>
      </c>
      <c r="G28" s="93" t="b">
        <v>0</v>
      </c>
    </row>
    <row r="29" spans="1:7" ht="15">
      <c r="A29" s="93" t="s">
        <v>572</v>
      </c>
      <c r="B29" s="93">
        <v>11</v>
      </c>
      <c r="C29" s="133">
        <v>0.003449367831497434</v>
      </c>
      <c r="D29" s="93" t="s">
        <v>580</v>
      </c>
      <c r="E29" s="93" t="b">
        <v>0</v>
      </c>
      <c r="F29" s="93" t="b">
        <v>0</v>
      </c>
      <c r="G29" s="93" t="b">
        <v>0</v>
      </c>
    </row>
    <row r="30" spans="1:7" ht="15">
      <c r="A30" s="93" t="s">
        <v>573</v>
      </c>
      <c r="B30" s="93">
        <v>11</v>
      </c>
      <c r="C30" s="133">
        <v>0.003449367831497434</v>
      </c>
      <c r="D30" s="93" t="s">
        <v>580</v>
      </c>
      <c r="E30" s="93" t="b">
        <v>0</v>
      </c>
      <c r="F30" s="93" t="b">
        <v>0</v>
      </c>
      <c r="G30" s="93" t="b">
        <v>0</v>
      </c>
    </row>
    <row r="31" spans="1:7" ht="15">
      <c r="A31" s="93" t="s">
        <v>574</v>
      </c>
      <c r="B31" s="93">
        <v>11</v>
      </c>
      <c r="C31" s="133">
        <v>0.003449367831497434</v>
      </c>
      <c r="D31" s="93" t="s">
        <v>580</v>
      </c>
      <c r="E31" s="93" t="b">
        <v>0</v>
      </c>
      <c r="F31" s="93" t="b">
        <v>0</v>
      </c>
      <c r="G31" s="93" t="b">
        <v>0</v>
      </c>
    </row>
    <row r="32" spans="1:7" ht="15">
      <c r="A32" s="93" t="s">
        <v>495</v>
      </c>
      <c r="B32" s="93">
        <v>6</v>
      </c>
      <c r="C32" s="133">
        <v>0.012018085885483393</v>
      </c>
      <c r="D32" s="93" t="s">
        <v>580</v>
      </c>
      <c r="E32" s="93" t="b">
        <v>0</v>
      </c>
      <c r="F32" s="93" t="b">
        <v>0</v>
      </c>
      <c r="G32" s="93" t="b">
        <v>0</v>
      </c>
    </row>
    <row r="33" spans="1:7" ht="15">
      <c r="A33" s="93" t="s">
        <v>216</v>
      </c>
      <c r="B33" s="93">
        <v>3</v>
      </c>
      <c r="C33" s="133">
        <v>0.006009042942741696</v>
      </c>
      <c r="D33" s="93" t="s">
        <v>580</v>
      </c>
      <c r="E33" s="93" t="b">
        <v>0</v>
      </c>
      <c r="F33" s="93" t="b">
        <v>0</v>
      </c>
      <c r="G33" s="93" t="b">
        <v>0</v>
      </c>
    </row>
    <row r="34" spans="1:7" ht="15">
      <c r="A34" s="93" t="s">
        <v>496</v>
      </c>
      <c r="B34" s="93">
        <v>3</v>
      </c>
      <c r="C34" s="133">
        <v>0.006009042942741696</v>
      </c>
      <c r="D34" s="93" t="s">
        <v>580</v>
      </c>
      <c r="E34" s="93" t="b">
        <v>0</v>
      </c>
      <c r="F34" s="93" t="b">
        <v>0</v>
      </c>
      <c r="G34" s="93" t="b">
        <v>0</v>
      </c>
    </row>
    <row r="35" spans="1:7" ht="15">
      <c r="A35" s="93" t="s">
        <v>497</v>
      </c>
      <c r="B35" s="93">
        <v>3</v>
      </c>
      <c r="C35" s="133">
        <v>0.006009042942741696</v>
      </c>
      <c r="D35" s="93" t="s">
        <v>580</v>
      </c>
      <c r="E35" s="93" t="b">
        <v>0</v>
      </c>
      <c r="F35" s="93" t="b">
        <v>0</v>
      </c>
      <c r="G35" s="93" t="b">
        <v>0</v>
      </c>
    </row>
    <row r="36" spans="1:7" ht="15">
      <c r="A36" s="93" t="s">
        <v>498</v>
      </c>
      <c r="B36" s="93">
        <v>3</v>
      </c>
      <c r="C36" s="133">
        <v>0.006009042942741696</v>
      </c>
      <c r="D36" s="93" t="s">
        <v>580</v>
      </c>
      <c r="E36" s="93" t="b">
        <v>0</v>
      </c>
      <c r="F36" s="93" t="b">
        <v>0</v>
      </c>
      <c r="G36" s="93" t="b">
        <v>0</v>
      </c>
    </row>
    <row r="37" spans="1:7" ht="15">
      <c r="A37" s="93" t="s">
        <v>499</v>
      </c>
      <c r="B37" s="93">
        <v>3</v>
      </c>
      <c r="C37" s="133">
        <v>0.006009042942741696</v>
      </c>
      <c r="D37" s="93" t="s">
        <v>580</v>
      </c>
      <c r="E37" s="93" t="b">
        <v>0</v>
      </c>
      <c r="F37" s="93" t="b">
        <v>0</v>
      </c>
      <c r="G37" s="93" t="b">
        <v>0</v>
      </c>
    </row>
    <row r="38" spans="1:7" ht="15">
      <c r="A38" s="93" t="s">
        <v>500</v>
      </c>
      <c r="B38" s="93">
        <v>3</v>
      </c>
      <c r="C38" s="133">
        <v>0.006009042942741696</v>
      </c>
      <c r="D38" s="93" t="s">
        <v>580</v>
      </c>
      <c r="E38" s="93" t="b">
        <v>0</v>
      </c>
      <c r="F38" s="93" t="b">
        <v>0</v>
      </c>
      <c r="G38" s="93" t="b">
        <v>0</v>
      </c>
    </row>
    <row r="39" spans="1:7" ht="15">
      <c r="A39" s="93" t="s">
        <v>501</v>
      </c>
      <c r="B39" s="93">
        <v>3</v>
      </c>
      <c r="C39" s="133">
        <v>0.006009042942741696</v>
      </c>
      <c r="D39" s="93" t="s">
        <v>580</v>
      </c>
      <c r="E39" s="93" t="b">
        <v>0</v>
      </c>
      <c r="F39" s="93" t="b">
        <v>0</v>
      </c>
      <c r="G39" s="93" t="b">
        <v>0</v>
      </c>
    </row>
    <row r="40" spans="1:7" ht="15">
      <c r="A40" s="93" t="s">
        <v>502</v>
      </c>
      <c r="B40" s="93">
        <v>3</v>
      </c>
      <c r="C40" s="133">
        <v>0.006009042942741696</v>
      </c>
      <c r="D40" s="93" t="s">
        <v>580</v>
      </c>
      <c r="E40" s="93" t="b">
        <v>0</v>
      </c>
      <c r="F40" s="93" t="b">
        <v>0</v>
      </c>
      <c r="G40" s="93" t="b">
        <v>0</v>
      </c>
    </row>
    <row r="41" spans="1:7" ht="15">
      <c r="A41" s="93" t="s">
        <v>503</v>
      </c>
      <c r="B41" s="93">
        <v>3</v>
      </c>
      <c r="C41" s="133">
        <v>0.006009042942741696</v>
      </c>
      <c r="D41" s="93" t="s">
        <v>580</v>
      </c>
      <c r="E41" s="93" t="b">
        <v>0</v>
      </c>
      <c r="F41" s="93" t="b">
        <v>0</v>
      </c>
      <c r="G41" s="93" t="b">
        <v>0</v>
      </c>
    </row>
    <row r="42" spans="1:7" ht="15">
      <c r="A42" s="93" t="s">
        <v>575</v>
      </c>
      <c r="B42" s="93">
        <v>3</v>
      </c>
      <c r="C42" s="133">
        <v>0.006009042942741696</v>
      </c>
      <c r="D42" s="93" t="s">
        <v>580</v>
      </c>
      <c r="E42" s="93" t="b">
        <v>0</v>
      </c>
      <c r="F42" s="93" t="b">
        <v>0</v>
      </c>
      <c r="G42" s="93" t="b">
        <v>0</v>
      </c>
    </row>
    <row r="43" spans="1:7" ht="15">
      <c r="A43" s="93" t="s">
        <v>215</v>
      </c>
      <c r="B43" s="93">
        <v>3</v>
      </c>
      <c r="C43" s="133">
        <v>0.006009042942741696</v>
      </c>
      <c r="D43" s="93" t="s">
        <v>580</v>
      </c>
      <c r="E43" s="93" t="b">
        <v>0</v>
      </c>
      <c r="F43" s="93" t="b">
        <v>0</v>
      </c>
      <c r="G43" s="93" t="b">
        <v>0</v>
      </c>
    </row>
    <row r="44" spans="1:7" ht="15">
      <c r="A44" s="93" t="s">
        <v>576</v>
      </c>
      <c r="B44" s="93">
        <v>3</v>
      </c>
      <c r="C44" s="133">
        <v>0.006009042942741696</v>
      </c>
      <c r="D44" s="93" t="s">
        <v>580</v>
      </c>
      <c r="E44" s="93" t="b">
        <v>0</v>
      </c>
      <c r="F44" s="93" t="b">
        <v>0</v>
      </c>
      <c r="G44" s="93" t="b">
        <v>0</v>
      </c>
    </row>
    <row r="45" spans="1:7" ht="15">
      <c r="A45" s="93" t="s">
        <v>577</v>
      </c>
      <c r="B45" s="93">
        <v>3</v>
      </c>
      <c r="C45" s="133">
        <v>0.006009042942741696</v>
      </c>
      <c r="D45" s="93" t="s">
        <v>580</v>
      </c>
      <c r="E45" s="93" t="b">
        <v>0</v>
      </c>
      <c r="F45" s="93" t="b">
        <v>0</v>
      </c>
      <c r="G45" s="93" t="b">
        <v>0</v>
      </c>
    </row>
    <row r="46" spans="1:7" ht="15">
      <c r="A46" s="93" t="s">
        <v>485</v>
      </c>
      <c r="B46" s="93">
        <v>22</v>
      </c>
      <c r="C46" s="133">
        <v>0</v>
      </c>
      <c r="D46" s="93" t="s">
        <v>454</v>
      </c>
      <c r="E46" s="93" t="b">
        <v>0</v>
      </c>
      <c r="F46" s="93" t="b">
        <v>0</v>
      </c>
      <c r="G46" s="93" t="b">
        <v>0</v>
      </c>
    </row>
    <row r="47" spans="1:7" ht="15">
      <c r="A47" s="93" t="s">
        <v>487</v>
      </c>
      <c r="B47" s="93">
        <v>11</v>
      </c>
      <c r="C47" s="133">
        <v>0</v>
      </c>
      <c r="D47" s="93" t="s">
        <v>454</v>
      </c>
      <c r="E47" s="93" t="b">
        <v>0</v>
      </c>
      <c r="F47" s="93" t="b">
        <v>0</v>
      </c>
      <c r="G47" s="93" t="b">
        <v>0</v>
      </c>
    </row>
    <row r="48" spans="1:7" ht="15">
      <c r="A48" s="93" t="s">
        <v>226</v>
      </c>
      <c r="B48" s="93">
        <v>11</v>
      </c>
      <c r="C48" s="133">
        <v>0</v>
      </c>
      <c r="D48" s="93" t="s">
        <v>454</v>
      </c>
      <c r="E48" s="93" t="b">
        <v>0</v>
      </c>
      <c r="F48" s="93" t="b">
        <v>0</v>
      </c>
      <c r="G48" s="93" t="b">
        <v>0</v>
      </c>
    </row>
    <row r="49" spans="1:7" ht="15">
      <c r="A49" s="93" t="s">
        <v>488</v>
      </c>
      <c r="B49" s="93">
        <v>11</v>
      </c>
      <c r="C49" s="133">
        <v>0</v>
      </c>
      <c r="D49" s="93" t="s">
        <v>454</v>
      </c>
      <c r="E49" s="93" t="b">
        <v>0</v>
      </c>
      <c r="F49" s="93" t="b">
        <v>0</v>
      </c>
      <c r="G49" s="93" t="b">
        <v>0</v>
      </c>
    </row>
    <row r="50" spans="1:7" ht="15">
      <c r="A50" s="93" t="s">
        <v>486</v>
      </c>
      <c r="B50" s="93">
        <v>11</v>
      </c>
      <c r="C50" s="133">
        <v>0</v>
      </c>
      <c r="D50" s="93" t="s">
        <v>454</v>
      </c>
      <c r="E50" s="93" t="b">
        <v>0</v>
      </c>
      <c r="F50" s="93" t="b">
        <v>0</v>
      </c>
      <c r="G50" s="93" t="b">
        <v>0</v>
      </c>
    </row>
    <row r="51" spans="1:7" ht="15">
      <c r="A51" s="93" t="s">
        <v>228</v>
      </c>
      <c r="B51" s="93">
        <v>11</v>
      </c>
      <c r="C51" s="133">
        <v>0</v>
      </c>
      <c r="D51" s="93" t="s">
        <v>454</v>
      </c>
      <c r="E51" s="93" t="b">
        <v>0</v>
      </c>
      <c r="F51" s="93" t="b">
        <v>0</v>
      </c>
      <c r="G51" s="93" t="b">
        <v>0</v>
      </c>
    </row>
    <row r="52" spans="1:7" ht="15">
      <c r="A52" s="93" t="s">
        <v>490</v>
      </c>
      <c r="B52" s="93">
        <v>11</v>
      </c>
      <c r="C52" s="133">
        <v>0</v>
      </c>
      <c r="D52" s="93" t="s">
        <v>454</v>
      </c>
      <c r="E52" s="93" t="b">
        <v>0</v>
      </c>
      <c r="F52" s="93" t="b">
        <v>0</v>
      </c>
      <c r="G52" s="93" t="b">
        <v>0</v>
      </c>
    </row>
    <row r="53" spans="1:7" ht="15">
      <c r="A53" s="93" t="s">
        <v>491</v>
      </c>
      <c r="B53" s="93">
        <v>11</v>
      </c>
      <c r="C53" s="133">
        <v>0</v>
      </c>
      <c r="D53" s="93" t="s">
        <v>454</v>
      </c>
      <c r="E53" s="93" t="b">
        <v>0</v>
      </c>
      <c r="F53" s="93" t="b">
        <v>0</v>
      </c>
      <c r="G53" s="93" t="b">
        <v>0</v>
      </c>
    </row>
    <row r="54" spans="1:7" ht="15">
      <c r="A54" s="93" t="s">
        <v>492</v>
      </c>
      <c r="B54" s="93">
        <v>11</v>
      </c>
      <c r="C54" s="133">
        <v>0</v>
      </c>
      <c r="D54" s="93" t="s">
        <v>454</v>
      </c>
      <c r="E54" s="93" t="b">
        <v>0</v>
      </c>
      <c r="F54" s="93" t="b">
        <v>0</v>
      </c>
      <c r="G54" s="93" t="b">
        <v>0</v>
      </c>
    </row>
    <row r="55" spans="1:7" ht="15">
      <c r="A55" s="93" t="s">
        <v>493</v>
      </c>
      <c r="B55" s="93">
        <v>11</v>
      </c>
      <c r="C55" s="133">
        <v>0</v>
      </c>
      <c r="D55" s="93" t="s">
        <v>454</v>
      </c>
      <c r="E55" s="93" t="b">
        <v>0</v>
      </c>
      <c r="F55" s="93" t="b">
        <v>0</v>
      </c>
      <c r="G55" s="93" t="b">
        <v>0</v>
      </c>
    </row>
    <row r="56" spans="1:7" ht="15">
      <c r="A56" s="93" t="s">
        <v>561</v>
      </c>
      <c r="B56" s="93">
        <v>11</v>
      </c>
      <c r="C56" s="133">
        <v>0</v>
      </c>
      <c r="D56" s="93" t="s">
        <v>454</v>
      </c>
      <c r="E56" s="93" t="b">
        <v>0</v>
      </c>
      <c r="F56" s="93" t="b">
        <v>0</v>
      </c>
      <c r="G56" s="93" t="b">
        <v>0</v>
      </c>
    </row>
    <row r="57" spans="1:7" ht="15">
      <c r="A57" s="93" t="s">
        <v>562</v>
      </c>
      <c r="B57" s="93">
        <v>11</v>
      </c>
      <c r="C57" s="133">
        <v>0</v>
      </c>
      <c r="D57" s="93" t="s">
        <v>454</v>
      </c>
      <c r="E57" s="93" t="b">
        <v>0</v>
      </c>
      <c r="F57" s="93" t="b">
        <v>0</v>
      </c>
      <c r="G57" s="93" t="b">
        <v>0</v>
      </c>
    </row>
    <row r="58" spans="1:7" ht="15">
      <c r="A58" s="93" t="s">
        <v>563</v>
      </c>
      <c r="B58" s="93">
        <v>11</v>
      </c>
      <c r="C58" s="133">
        <v>0</v>
      </c>
      <c r="D58" s="93" t="s">
        <v>454</v>
      </c>
      <c r="E58" s="93" t="b">
        <v>1</v>
      </c>
      <c r="F58" s="93" t="b">
        <v>0</v>
      </c>
      <c r="G58" s="93" t="b">
        <v>0</v>
      </c>
    </row>
    <row r="59" spans="1:7" ht="15">
      <c r="A59" s="93" t="s">
        <v>564</v>
      </c>
      <c r="B59" s="93">
        <v>11</v>
      </c>
      <c r="C59" s="133">
        <v>0</v>
      </c>
      <c r="D59" s="93" t="s">
        <v>454</v>
      </c>
      <c r="E59" s="93" t="b">
        <v>0</v>
      </c>
      <c r="F59" s="93" t="b">
        <v>0</v>
      </c>
      <c r="G59" s="93" t="b">
        <v>0</v>
      </c>
    </row>
    <row r="60" spans="1:7" ht="15">
      <c r="A60" s="93" t="s">
        <v>565</v>
      </c>
      <c r="B60" s="93">
        <v>11</v>
      </c>
      <c r="C60" s="133">
        <v>0</v>
      </c>
      <c r="D60" s="93" t="s">
        <v>454</v>
      </c>
      <c r="E60" s="93" t="b">
        <v>0</v>
      </c>
      <c r="F60" s="93" t="b">
        <v>0</v>
      </c>
      <c r="G60" s="93" t="b">
        <v>0</v>
      </c>
    </row>
    <row r="61" spans="1:7" ht="15">
      <c r="A61" s="93" t="s">
        <v>566</v>
      </c>
      <c r="B61" s="93">
        <v>11</v>
      </c>
      <c r="C61" s="133">
        <v>0</v>
      </c>
      <c r="D61" s="93" t="s">
        <v>454</v>
      </c>
      <c r="E61" s="93" t="b">
        <v>0</v>
      </c>
      <c r="F61" s="93" t="b">
        <v>0</v>
      </c>
      <c r="G61" s="93" t="b">
        <v>0</v>
      </c>
    </row>
    <row r="62" spans="1:7" ht="15">
      <c r="A62" s="93" t="s">
        <v>567</v>
      </c>
      <c r="B62" s="93">
        <v>11</v>
      </c>
      <c r="C62" s="133">
        <v>0</v>
      </c>
      <c r="D62" s="93" t="s">
        <v>454</v>
      </c>
      <c r="E62" s="93" t="b">
        <v>0</v>
      </c>
      <c r="F62" s="93" t="b">
        <v>0</v>
      </c>
      <c r="G62" s="93" t="b">
        <v>0</v>
      </c>
    </row>
    <row r="63" spans="1:7" ht="15">
      <c r="A63" s="93" t="s">
        <v>568</v>
      </c>
      <c r="B63" s="93">
        <v>11</v>
      </c>
      <c r="C63" s="133">
        <v>0</v>
      </c>
      <c r="D63" s="93" t="s">
        <v>454</v>
      </c>
      <c r="E63" s="93" t="b">
        <v>0</v>
      </c>
      <c r="F63" s="93" t="b">
        <v>0</v>
      </c>
      <c r="G63" s="93" t="b">
        <v>0</v>
      </c>
    </row>
    <row r="64" spans="1:7" ht="15">
      <c r="A64" s="93" t="s">
        <v>225</v>
      </c>
      <c r="B64" s="93">
        <v>11</v>
      </c>
      <c r="C64" s="133">
        <v>0</v>
      </c>
      <c r="D64" s="93" t="s">
        <v>454</v>
      </c>
      <c r="E64" s="93" t="b">
        <v>0</v>
      </c>
      <c r="F64" s="93" t="b">
        <v>0</v>
      </c>
      <c r="G64" s="93" t="b">
        <v>0</v>
      </c>
    </row>
    <row r="65" spans="1:7" ht="15">
      <c r="A65" s="93" t="s">
        <v>569</v>
      </c>
      <c r="B65" s="93">
        <v>11</v>
      </c>
      <c r="C65" s="133">
        <v>0</v>
      </c>
      <c r="D65" s="93" t="s">
        <v>454</v>
      </c>
      <c r="E65" s="93" t="b">
        <v>0</v>
      </c>
      <c r="F65" s="93" t="b">
        <v>0</v>
      </c>
      <c r="G65" s="93" t="b">
        <v>0</v>
      </c>
    </row>
    <row r="66" spans="1:7" ht="15">
      <c r="A66" s="93" t="s">
        <v>570</v>
      </c>
      <c r="B66" s="93">
        <v>11</v>
      </c>
      <c r="C66" s="133">
        <v>0</v>
      </c>
      <c r="D66" s="93" t="s">
        <v>454</v>
      </c>
      <c r="E66" s="93" t="b">
        <v>0</v>
      </c>
      <c r="F66" s="93" t="b">
        <v>0</v>
      </c>
      <c r="G66" s="93" t="b">
        <v>0</v>
      </c>
    </row>
    <row r="67" spans="1:7" ht="15">
      <c r="A67" s="93" t="s">
        <v>571</v>
      </c>
      <c r="B67" s="93">
        <v>11</v>
      </c>
      <c r="C67" s="133">
        <v>0</v>
      </c>
      <c r="D67" s="93" t="s">
        <v>454</v>
      </c>
      <c r="E67" s="93" t="b">
        <v>0</v>
      </c>
      <c r="F67" s="93" t="b">
        <v>0</v>
      </c>
      <c r="G67" s="93" t="b">
        <v>0</v>
      </c>
    </row>
    <row r="68" spans="1:7" ht="15">
      <c r="A68" s="93" t="s">
        <v>572</v>
      </c>
      <c r="B68" s="93">
        <v>11</v>
      </c>
      <c r="C68" s="133">
        <v>0</v>
      </c>
      <c r="D68" s="93" t="s">
        <v>454</v>
      </c>
      <c r="E68" s="93" t="b">
        <v>0</v>
      </c>
      <c r="F68" s="93" t="b">
        <v>0</v>
      </c>
      <c r="G68" s="93" t="b">
        <v>0</v>
      </c>
    </row>
    <row r="69" spans="1:7" ht="15">
      <c r="A69" s="93" t="s">
        <v>573</v>
      </c>
      <c r="B69" s="93">
        <v>11</v>
      </c>
      <c r="C69" s="133">
        <v>0</v>
      </c>
      <c r="D69" s="93" t="s">
        <v>454</v>
      </c>
      <c r="E69" s="93" t="b">
        <v>0</v>
      </c>
      <c r="F69" s="93" t="b">
        <v>0</v>
      </c>
      <c r="G69" s="93" t="b">
        <v>0</v>
      </c>
    </row>
    <row r="70" spans="1:7" ht="15">
      <c r="A70" s="93" t="s">
        <v>574</v>
      </c>
      <c r="B70" s="93">
        <v>11</v>
      </c>
      <c r="C70" s="133">
        <v>0</v>
      </c>
      <c r="D70" s="93" t="s">
        <v>454</v>
      </c>
      <c r="E70" s="93" t="b">
        <v>0</v>
      </c>
      <c r="F70" s="93" t="b">
        <v>0</v>
      </c>
      <c r="G70" s="93" t="b">
        <v>0</v>
      </c>
    </row>
    <row r="71" spans="1:7" ht="15">
      <c r="A71" s="93" t="s">
        <v>495</v>
      </c>
      <c r="B71" s="93">
        <v>6</v>
      </c>
      <c r="C71" s="133">
        <v>0</v>
      </c>
      <c r="D71" s="93" t="s">
        <v>455</v>
      </c>
      <c r="E71" s="93" t="b">
        <v>0</v>
      </c>
      <c r="F71" s="93" t="b">
        <v>0</v>
      </c>
      <c r="G71" s="93" t="b">
        <v>0</v>
      </c>
    </row>
    <row r="72" spans="1:7" ht="15">
      <c r="A72" s="93" t="s">
        <v>216</v>
      </c>
      <c r="B72" s="93">
        <v>3</v>
      </c>
      <c r="C72" s="133">
        <v>0</v>
      </c>
      <c r="D72" s="93" t="s">
        <v>455</v>
      </c>
      <c r="E72" s="93" t="b">
        <v>0</v>
      </c>
      <c r="F72" s="93" t="b">
        <v>0</v>
      </c>
      <c r="G72" s="93" t="b">
        <v>0</v>
      </c>
    </row>
    <row r="73" spans="1:7" ht="15">
      <c r="A73" s="93" t="s">
        <v>496</v>
      </c>
      <c r="B73" s="93">
        <v>3</v>
      </c>
      <c r="C73" s="133">
        <v>0</v>
      </c>
      <c r="D73" s="93" t="s">
        <v>455</v>
      </c>
      <c r="E73" s="93" t="b">
        <v>0</v>
      </c>
      <c r="F73" s="93" t="b">
        <v>0</v>
      </c>
      <c r="G73" s="93" t="b">
        <v>0</v>
      </c>
    </row>
    <row r="74" spans="1:7" ht="15">
      <c r="A74" s="93" t="s">
        <v>497</v>
      </c>
      <c r="B74" s="93">
        <v>3</v>
      </c>
      <c r="C74" s="133">
        <v>0</v>
      </c>
      <c r="D74" s="93" t="s">
        <v>455</v>
      </c>
      <c r="E74" s="93" t="b">
        <v>0</v>
      </c>
      <c r="F74" s="93" t="b">
        <v>0</v>
      </c>
      <c r="G74" s="93" t="b">
        <v>0</v>
      </c>
    </row>
    <row r="75" spans="1:7" ht="15">
      <c r="A75" s="93" t="s">
        <v>498</v>
      </c>
      <c r="B75" s="93">
        <v>3</v>
      </c>
      <c r="C75" s="133">
        <v>0</v>
      </c>
      <c r="D75" s="93" t="s">
        <v>455</v>
      </c>
      <c r="E75" s="93" t="b">
        <v>0</v>
      </c>
      <c r="F75" s="93" t="b">
        <v>0</v>
      </c>
      <c r="G75" s="93" t="b">
        <v>0</v>
      </c>
    </row>
    <row r="76" spans="1:7" ht="15">
      <c r="A76" s="93" t="s">
        <v>499</v>
      </c>
      <c r="B76" s="93">
        <v>3</v>
      </c>
      <c r="C76" s="133">
        <v>0</v>
      </c>
      <c r="D76" s="93" t="s">
        <v>455</v>
      </c>
      <c r="E76" s="93" t="b">
        <v>0</v>
      </c>
      <c r="F76" s="93" t="b">
        <v>0</v>
      </c>
      <c r="G76" s="93" t="b">
        <v>0</v>
      </c>
    </row>
    <row r="77" spans="1:7" ht="15">
      <c r="A77" s="93" t="s">
        <v>500</v>
      </c>
      <c r="B77" s="93">
        <v>3</v>
      </c>
      <c r="C77" s="133">
        <v>0</v>
      </c>
      <c r="D77" s="93" t="s">
        <v>455</v>
      </c>
      <c r="E77" s="93" t="b">
        <v>0</v>
      </c>
      <c r="F77" s="93" t="b">
        <v>0</v>
      </c>
      <c r="G77" s="93" t="b">
        <v>0</v>
      </c>
    </row>
    <row r="78" spans="1:7" ht="15">
      <c r="A78" s="93" t="s">
        <v>501</v>
      </c>
      <c r="B78" s="93">
        <v>3</v>
      </c>
      <c r="C78" s="133">
        <v>0</v>
      </c>
      <c r="D78" s="93" t="s">
        <v>455</v>
      </c>
      <c r="E78" s="93" t="b">
        <v>0</v>
      </c>
      <c r="F78" s="93" t="b">
        <v>0</v>
      </c>
      <c r="G78" s="93" t="b">
        <v>0</v>
      </c>
    </row>
    <row r="79" spans="1:7" ht="15">
      <c r="A79" s="93" t="s">
        <v>502</v>
      </c>
      <c r="B79" s="93">
        <v>3</v>
      </c>
      <c r="C79" s="133">
        <v>0</v>
      </c>
      <c r="D79" s="93" t="s">
        <v>455</v>
      </c>
      <c r="E79" s="93" t="b">
        <v>0</v>
      </c>
      <c r="F79" s="93" t="b">
        <v>0</v>
      </c>
      <c r="G79" s="93" t="b">
        <v>0</v>
      </c>
    </row>
    <row r="80" spans="1:7" ht="15">
      <c r="A80" s="93" t="s">
        <v>503</v>
      </c>
      <c r="B80" s="93">
        <v>3</v>
      </c>
      <c r="C80" s="133">
        <v>0</v>
      </c>
      <c r="D80" s="93" t="s">
        <v>455</v>
      </c>
      <c r="E80" s="93" t="b">
        <v>0</v>
      </c>
      <c r="F80" s="93" t="b">
        <v>0</v>
      </c>
      <c r="G80" s="93" t="b">
        <v>0</v>
      </c>
    </row>
    <row r="81" spans="1:7" ht="15">
      <c r="A81" s="93" t="s">
        <v>575</v>
      </c>
      <c r="B81" s="93">
        <v>3</v>
      </c>
      <c r="C81" s="133">
        <v>0</v>
      </c>
      <c r="D81" s="93" t="s">
        <v>455</v>
      </c>
      <c r="E81" s="93" t="b">
        <v>0</v>
      </c>
      <c r="F81" s="93" t="b">
        <v>0</v>
      </c>
      <c r="G81" s="93" t="b">
        <v>0</v>
      </c>
    </row>
    <row r="82" spans="1:7" ht="15">
      <c r="A82" s="93" t="s">
        <v>215</v>
      </c>
      <c r="B82" s="93">
        <v>3</v>
      </c>
      <c r="C82" s="133">
        <v>0</v>
      </c>
      <c r="D82" s="93" t="s">
        <v>455</v>
      </c>
      <c r="E82" s="93" t="b">
        <v>0</v>
      </c>
      <c r="F82" s="93" t="b">
        <v>0</v>
      </c>
      <c r="G82" s="93" t="b">
        <v>0</v>
      </c>
    </row>
    <row r="83" spans="1:7" ht="15">
      <c r="A83" s="93" t="s">
        <v>576</v>
      </c>
      <c r="B83" s="93">
        <v>3</v>
      </c>
      <c r="C83" s="133">
        <v>0</v>
      </c>
      <c r="D83" s="93" t="s">
        <v>455</v>
      </c>
      <c r="E83" s="93" t="b">
        <v>0</v>
      </c>
      <c r="F83" s="93" t="b">
        <v>0</v>
      </c>
      <c r="G83" s="93" t="b">
        <v>0</v>
      </c>
    </row>
    <row r="84" spans="1:7" ht="15">
      <c r="A84" s="93" t="s">
        <v>486</v>
      </c>
      <c r="B84" s="93">
        <v>3</v>
      </c>
      <c r="C84" s="133">
        <v>0</v>
      </c>
      <c r="D84" s="93" t="s">
        <v>455</v>
      </c>
      <c r="E84" s="93" t="b">
        <v>0</v>
      </c>
      <c r="F84" s="93" t="b">
        <v>0</v>
      </c>
      <c r="G84" s="93" t="b">
        <v>0</v>
      </c>
    </row>
    <row r="85" spans="1:7" ht="15">
      <c r="A85" s="93" t="s">
        <v>577</v>
      </c>
      <c r="B85" s="93">
        <v>3</v>
      </c>
      <c r="C85" s="133">
        <v>0</v>
      </c>
      <c r="D85" s="93" t="s">
        <v>455</v>
      </c>
      <c r="E85" s="93" t="b">
        <v>0</v>
      </c>
      <c r="F85" s="93" t="b">
        <v>0</v>
      </c>
      <c r="G8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2019-08-25T23:28:52Z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