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16" yWindow="65416" windowWidth="24240" windowHeight="131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<sst xmlns="http://schemas.openxmlformats.org/spreadsheetml/2006/main" count="2262" uniqueCount="854">
  <si>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</si>
  <si>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</si>
  <si>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</si>
  <si>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</si>
  <si>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</si>
  <si>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</si>
  <si>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</si>
  <si>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</si>
  <si>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</si>
  <si>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</si>
  <si>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</si>
  <si>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</si>
  <si>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</si>
  <si>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</si>
  <si>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</si>
  <si>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</si>
  <si>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</si>
  <si>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</si>
  <si>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</si>
  <si>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</si>
  <si>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</si>
  <si>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</si>
  <si>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</si>
  <si>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</si>
  <si>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</si>
  <si>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</si>
  <si>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</si>
  <si>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</si>
  <si>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</si>
  <si>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</si>
  <si>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</si>
  <si>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</si>
  <si>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</si>
  <si>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</si>
  <si>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</si>
  <si>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</si>
  <si>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</si>
  <si>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</si>
  <si>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</si>
  <si>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</si>
  <si>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</si>
  <si>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</si>
  <si>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</si>
  <si>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</si>
  <si>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</si>
  <si>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</si>
  <si>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</si>
  <si>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</si>
  <si>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</si>
  <si>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</si>
  <si>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</si>
  <si>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</si>
  <si>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</si>
  <si>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</si>
  <si>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</si>
  <si>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</si>
  <si>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</si>
  <si>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</si>
  <si>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</si>
  <si>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</si>
  <si>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</si>
  <si>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</si>
  <si>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</si>
  <si>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</si>
  <si>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</si>
  <si>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</si>
  <si>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</si>
  <si>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</si>
  <si>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</si>
  <si>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</si>
  <si>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</si>
  <si>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</si>
  <si>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</si>
  <si>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</si>
  <si>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</si>
  <si>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</si>
  <si>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</si>
  <si>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</si>
  <si>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</si>
  <si>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</si>
  <si>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</si>
  <si>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</si>
  <si>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</si>
  <si>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</si>
  <si>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</si>
  <si>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</si>
  <si>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</si>
  <si>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</si>
  <si>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</si>
  <si>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</si>
  <si>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</si>
  <si>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</si>
  <si>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</si>
  <si>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</si>
  <si>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</si>
  <si>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</si>
  <si>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</si>
  <si>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</si>
  <si>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</si>
  <si>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</si>
  <si>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</si>
  <si>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</si>
  <si>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</si>
  <si>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</si>
  <si>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</si>
  <si>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</si>
  <si>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</si>
  <si>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</si>
  <si>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</si>
  <si>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</si>
  <si>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</si>
  <si>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</si>
  <si>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</si>
  <si>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</si>
  <si>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</si>
  <si>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</si>
  <si>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</si>
  <si>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</si>
  <si>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</si>
  <si>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</si>
  <si>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</si>
  <si>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</si>
  <si>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</si>
  <si>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</si>
  <si>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</si>
  <si>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</si>
  <si>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</si>
  <si>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</si>
  <si>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</si>
  <si>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</si>
  <si>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</si>
  <si>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</si>
  <si>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</si>
  <si>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</si>
  <si>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</si>
  <si>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</si>
  <si>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</si>
  <si>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</si>
  <si>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</si>
  <si>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</si>
  <si>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</si>
  <si>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</si>
  <si>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</si>
  <si>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</si>
  <si>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</si>
  <si>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</si>
  <si>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</si>
  <si>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</si>
  <si>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</si>
  <si>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</si>
  <si>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</si>
  <si>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</si>
  <si>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</si>
  <si>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</si>
  <si>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</si>
  <si>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</si>
  <si>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</si>
  <si>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</si>
  <si>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</si>
  <si>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</si>
  <si>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</si>
  <si>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</si>
  <si>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</si>
  <si>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</si>
  <si>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</si>
  <si>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</si>
  <si>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</si>
  <si>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</si>
  <si>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</si>
  <si>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</si>
  <si>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</si>
  <si>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</si>
  <si>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</si>
  <si>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</si>
  <si>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</si>
  <si>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</si>
  <si>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</si>
  <si>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</si>
  <si>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</si>
  <si>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</si>
  <si>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</si>
  <si>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</si>
  <si>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</si>
  <si>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</si>
  <si>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</si>
  <si>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</si>
  <si>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</si>
  <si>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</si>
  <si>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</si>
  <si>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</si>
  <si>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</si>
  <si>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</si>
  <si>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</si>
  <si>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</si>
  <si>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</si>
  <si>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</si>
  <si>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</si>
  <si>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</si>
  <si>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</si>
  <si>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</si>
  <si>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</si>
  <si>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</si>
  <si>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</si>
  <si>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</si>
  <si>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</si>
  <si>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</si>
  <si>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</si>
  <si>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</si>
  <si>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</si>
  <si>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</si>
  <si>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</si>
  <si>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</si>
  <si>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</si>
  <si>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</si>
  <si>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</si>
  <si>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</si>
  <si>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</si>
  <si>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</si>
  <si>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</si>
  <si>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</si>
  <si>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</si>
  <si>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</si>
  <si>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</si>
  <si>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</si>
  <si>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</si>
  <si>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</si>
  <si>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</si>
  <si>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</si>
  <si>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</si>
  <si>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</si>
  <si>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</si>
  <si>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</si>
  <si>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</si>
  <si>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</si>
  <si>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</si>
  <si>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</si>
  <si>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</si>
  <si>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</si>
  <si>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</si>
  <si>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</si>
  <si>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</si>
  <si>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</si>
  <si>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</si>
  <si>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Cell Count</t>
  </si>
  <si>
    <t>Directed</t>
  </si>
  <si>
    <t>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
  </si>
  <si>
    <t>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</si>
  <si>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</si>
  <si>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</si>
  <si>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</si>
  <si>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Edge Weight</t>
  </si>
  <si>
    <t>Edge Type</t>
  </si>
  <si>
    <t>Edit Comment</t>
  </si>
  <si>
    <t>Edit Size</t>
  </si>
  <si>
    <t>Account2009</t>
  </si>
  <si>
    <t>Kharon</t>
  </si>
  <si>
    <t>Nicolai P.</t>
  </si>
  <si>
    <t>FelMol</t>
  </si>
  <si>
    <t>Mandarinentraum</t>
  </si>
  <si>
    <t>Olag</t>
  </si>
  <si>
    <t>Pass3456</t>
  </si>
  <si>
    <t>Dominik.Kuehl</t>
  </si>
  <si>
    <t>80.140.247.92</t>
  </si>
  <si>
    <t>37.49.103.143</t>
  </si>
  <si>
    <t>Brummbäropa</t>
  </si>
  <si>
    <t>Flabber</t>
  </si>
  <si>
    <t>Mautpreller</t>
  </si>
  <si>
    <t>Miltrak</t>
  </si>
  <si>
    <t>Jörn Spannhacke</t>
  </si>
  <si>
    <t>2.205.245.49</t>
  </si>
  <si>
    <t>77.25.59.164</t>
  </si>
  <si>
    <t>89.204.139.232</t>
  </si>
  <si>
    <t>Scientia.asiae</t>
  </si>
  <si>
    <t>89.204.139.243</t>
  </si>
  <si>
    <t>Rita2008</t>
  </si>
  <si>
    <t>Lustiger seth</t>
  </si>
  <si>
    <t>Karsten11</t>
  </si>
  <si>
    <t>188.195.191.212</t>
  </si>
  <si>
    <t>Matt1971</t>
  </si>
  <si>
    <t>ArchivBot</t>
  </si>
  <si>
    <t>79.192.99.5</t>
  </si>
  <si>
    <t>CopperBot</t>
  </si>
  <si>
    <t>Lsrider</t>
  </si>
  <si>
    <t>85.181.21.101</t>
  </si>
  <si>
    <t>91.10.54.36</t>
  </si>
  <si>
    <t>93.184.26.78</t>
  </si>
  <si>
    <t>Tohma</t>
  </si>
  <si>
    <t>GiftBot</t>
  </si>
  <si>
    <t>Feliks</t>
  </si>
  <si>
    <t>85.176.128.231</t>
  </si>
  <si>
    <t>TaxonBot</t>
  </si>
  <si>
    <t>2.242.186.95</t>
  </si>
  <si>
    <t>131.188.3.226</t>
  </si>
  <si>
    <t>93.184.128.24</t>
  </si>
  <si>
    <t>Caesar Mitis</t>
  </si>
  <si>
    <t>Nuuk</t>
  </si>
  <si>
    <t>87.143.185.6</t>
  </si>
  <si>
    <t>Htchenkiller</t>
  </si>
  <si>
    <t>Johannnes89</t>
  </si>
  <si>
    <t>Andol</t>
  </si>
  <si>
    <t>TheRandomIP</t>
  </si>
  <si>
    <t>User-User</t>
  </si>
  <si>
    <t>Discussion</t>
  </si>
  <si>
    <t>/* Umstrittene Einordnungen in der Einleitung */ typos</t>
  </si>
  <si>
    <t>/* Umstrittene Einordnungen in der Einleitung */</t>
  </si>
  <si>
    <t>/* Umstrittene Einordnungen in der Einleitung */ Spekulieren, Regelbiegen oder was?</t>
  </si>
  <si>
    <t>/* 3M zu umstrittener Einordnungen in der Einleitung */</t>
  </si>
  <si>
    <t>/* 3M zu umstrittener Einordnungen in der Einleitung */ link gestrichen, um ihn als Irrtum zu markieren</t>
  </si>
  <si>
    <t>/* Denkfabrik */ Dritte Meinung</t>
  </si>
  <si>
    <t>/* 3M */ Korrekturen</t>
  </si>
  <si>
    <t>/* Diskussionsabschnitt: Denkfabrik */</t>
  </si>
  <si>
    <t>Neuer Abschnitt /* Die Denkfabrik fordert die Rente mit 67 und dies wird nicht erwähnt */</t>
  </si>
  <si>
    <t>/* Die Denkfabrik fordert die Rente mit 67 und dies wird nicht erwähnt */</t>
  </si>
  <si>
    <t>/* Neuen Button beantragen */</t>
  </si>
  <si>
    <t>Änderungen von [[Special:Contributions/Dominik.Kuehl|Dominik.Kuehl]] ([[User talk:Dominik.Kuehl|Diskussion]]) auf die letzte Version von [[User:37.49.103.143|37.49.103.143]] zurückgesetzt</t>
  </si>
  <si>
    <t>Änderungen von [[Special:Contributions/Brummbäropa|Brummbäropa]] ([[User talk:Brummbäropa|Diskussion]]) auf die letzte Version von [[User:Dominik.Kuehl|Dominik.Kuehl]] zurückgesetzt</t>
  </si>
  <si>
    <t>/* Diskussionsabschnitt: Quelle Wengeler */ Antwort</t>
  </si>
  <si>
    <t>/* Abschnitt Analyse */</t>
  </si>
  <si>
    <t>- unnötig, raus</t>
  </si>
  <si>
    <t>Spekulationen, persönliche Angriffe gemäß [[WP:DISK]] entfernt</t>
  </si>
  <si>
    <t>/* Löschung meines Diskusionsbeitrages */</t>
  </si>
  <si>
    <t>/* Abschnitt Analyse */ 3M</t>
  </si>
  <si>
    <t>/* Abschnitt Analyse */ aw Mautpreller</t>
  </si>
  <si>
    <t>/* Abschnitt Analyse */ korr wg BK</t>
  </si>
  <si>
    <t>/* weblinks */</t>
  </si>
  <si>
    <t>/* Abschnitt Analyse */ Antwort</t>
  </si>
  <si>
    <t>/* weblinks */ aw</t>
  </si>
  <si>
    <t>/* weblinks */ +re</t>
  </si>
  <si>
    <t>nicht dauerhaft erhaltenswerte diskussion geloescht. wurde ja ge- und erklaert.</t>
  </si>
  <si>
    <t>/* weblinks */ da nur an mich gerichtet auf meine Disk verschoben</t>
  </si>
  <si>
    <t>Neuer Abschnitt /* Unternehmen */</t>
  </si>
  <si>
    <t>/* Unternehmen */</t>
  </si>
  <si>
    <t>1 Abschnitt nach [[Diskussion:Initiative Neue Soziale Marktwirtschaft/Archiv/2012]] archiviert - letzte Bearbeitung: [[Benutzer:Kharon|Kharon]] (02.01.2014 15:42:31)</t>
  </si>
  <si>
    <t>Bot: Signaturnachtrag für Beitrag von [[Benutzer:79.192.99.5|79.192.99.5]]: "/* Neuen Button beantragen */"</t>
  </si>
  <si>
    <t>1 Abschnitt nach [[Diskussion:Initiative Neue Soziale Marktwirtschaft/Archiv/2013]] archiviert - letzte Bearbeitung: [[Benutzer:Lsrider|Lsrider]] (11.05.2014 11:11:43)</t>
  </si>
  <si>
    <t>Bot: Signaturnachtrag für Beitrag von [[Benutzer:85.181.21.101|85.181.21.101]]: "/* Abschnitt Analyse */"</t>
  </si>
  <si>
    <t>Neuer Abschnitt /* CDU-Rand */</t>
  </si>
  <si>
    <t>Neuer Abschnitt /* Parallelen zu National-SOZIAL-Ismus */</t>
  </si>
  <si>
    <t>/* Parallelen zu National-SOZIAL-Ismus */</t>
  </si>
  <si>
    <t>bitte [[WP:DS]] beachten</t>
  </si>
  <si>
    <t>1 Abschnitt nach [[Diskussion:Initiative Neue Soziale Marktwirtschaft/Archiv/2013]] archiviert - letzte Bearbeitung: [[Benutzer:CopperBot|CopperBot]] (21.01.2014 14:47:19)</t>
  </si>
  <si>
    <t>Archiviere 1 Abschnitt nach [[Diskussion:Initiative Neue Soziale Marktwirtschaft/Archiv/2013]]</t>
  </si>
  <si>
    <t>1 Abschnitt nach [[Diskussion:Initiative Neue Soziale Marktwirtschaft/Archiv/2013]] archiviert - letzte Bearbeitung: [[Benutzer:GiftBot|GiftBot]] (24.04.2014 03:16:40)</t>
  </si>
  <si>
    <t>1 Abschnitt nach [[Diskussion:Initiative Neue Soziale Marktwirtschaft/Archiv/2013]] archiviert - letzte Bearbeitung: [[Benutzer:Tohma|Tohma]] (16.07.2014 07:24:51)</t>
  </si>
  <si>
    <t>1 Abschnitt nach [[Diskussion:Initiative Neue Soziale Marktwirtschaft/Archiv/2013]] archiviert - letzte Bearbeitung: [[Benutzer:ArchivBot|ArchivBot]] (29.12.2014 04:13:07)</t>
  </si>
  <si>
    <t>Neuer Abschnitt /* Freitag-Community-Beitrag als Quelle */</t>
  </si>
  <si>
    <t>Archiviere 1 Abschnitt nach [[Diskussion:Initiative Neue Soziale Marktwirtschaft/Archiv/2014]] – letzte Bearbeitung: [[Benutzer:Feliks|]] (13.05.2015 09:00:05)</t>
  </si>
  <si>
    <t>/* Freitag-Community-Beitrag als Quelle */</t>
  </si>
  <si>
    <t>/* Defekte Weblinks */ [[Wikipedia:Defekte Weblinks/Botmeldung]] ([[Wikipedia:Defekte Weblinks/Bot2015-Problem|Problem?]]) – letzte Bearbeitung: 85.176.128.231, 14.05.2015 00:22:59 CEST, /* Freitag-Community-Beitrag als Quelle */</t>
  </si>
  <si>
    <t>1 Abschnitt nach [[Diskussion:Initiative Neue Soziale Marktwirtschaft/Archiv/2013]] archiviert – letzte Bearbeitung: [[user:GiftBot|GiftBot]] (04.12.2015 06:04:46)</t>
  </si>
  <si>
    <t>Bot: Signaturnachtrag für Beitrag von [[Benutzer:2.242.186.95|2.242.186.95]]: ""</t>
  </si>
  <si>
    <t>/* keine Bearbeitung /Änderung möglich */</t>
  </si>
  <si>
    <t>Bot: Signaturnachtrag für Beitrag von [[Benutzer:131.188.3.226|131.188.3.226]]: "/* keine Bearbeitung /Änderung möglich */"</t>
  </si>
  <si>
    <t>1 Abschnitt nach [[Diskussion:Initiative Neue Soziale Marktwirtschaft/Archiv/2014]] archiviert – letzte Bearbeitung: [[user:CopperBot|CopperBot]] (23.03.2016 03:38:53)</t>
  </si>
  <si>
    <t>WP:DS</t>
  </si>
  <si>
    <t>Neuer Abschnitt /* Doppelter Text */</t>
  </si>
  <si>
    <t>/* Doppelter Text */</t>
  </si>
  <si>
    <t>/* Verhältnis zur AfD */</t>
  </si>
  <si>
    <t>1 Abschnitt nach [[Diskussion:Initiative Neue Soziale Marktwirtschaft/Archiv/2015]] archiviert – letzte Bearbeitung: [[user:Karsten11|Karsten11]] (29.10.2017 22:17:14)</t>
  </si>
  <si>
    <t>Neuer Abschnitt /* Verhältnis zur AfD */</t>
  </si>
  <si>
    <t>Neuer Abschnitt /* Klimakampange */</t>
  </si>
  <si>
    <t>Bot: 1 Abschnitt nach [[Diskussion:Initiative Neue Soziale Marktwirtschaft/Archiv/2017#Doppelter Text]] archiviert – letzte Bearbeitung: [[user:Htchenkiller|Htchenkiller]] (30.08.2019 12:24:23)</t>
  </si>
  <si>
    <t>/* Klimakampange */ aw</t>
  </si>
  <si>
    <t>/* Klimakampange */</t>
  </si>
  <si>
    <t>/* Klimakampange */ Antwort, zudem Doppelpost entfernt</t>
  </si>
  <si>
    <t>Custom Menu Item Text</t>
  </si>
  <si>
    <t>Custom Menu Item Action</t>
  </si>
  <si>
    <t>Vertex Type</t>
  </si>
  <si>
    <t>Content</t>
  </si>
  <si>
    <t>Age</t>
  </si>
  <si>
    <t>Gini Coefficient</t>
  </si>
  <si>
    <t>Nr Revisions</t>
  </si>
  <si>
    <t>URL</t>
  </si>
  <si>
    <t>Open Wiki Page for This User</t>
  </si>
  <si>
    <t>http://de.wikipedia.org/wiki/User:Account2009</t>
  </si>
  <si>
    <t>http://de.wikipedia.org/wiki/User:Kharon</t>
  </si>
  <si>
    <t>http://de.wikipedia.org/wiki/User:Nicolai P.</t>
  </si>
  <si>
    <t>http://de.wikipedia.org/wiki/User:FelMol</t>
  </si>
  <si>
    <t>http://de.wikipedia.org/wiki/User:Mandarinentraum</t>
  </si>
  <si>
    <t>http://de.wikipedia.org/wiki/User:Olag</t>
  </si>
  <si>
    <t>http://de.wikipedia.org/wiki/User:Brummbäropa</t>
  </si>
  <si>
    <t>http://de.wikipedia.org/wiki/User:Pass3456</t>
  </si>
  <si>
    <t>http://de.wikipedia.org/wiki/User:Dominik.Kuehl</t>
  </si>
  <si>
    <t>http://de.wikipedia.org/wiki/User:80.140.247.92</t>
  </si>
  <si>
    <t>http://de.wikipedia.org/wiki/User:37.49.103.143</t>
  </si>
  <si>
    <t>http://de.wikipedia.org/wiki/User:Flabber</t>
  </si>
  <si>
    <t>http://de.wikipedia.org/wiki/User:Mautpreller</t>
  </si>
  <si>
    <t>http://de.wikipedia.org/wiki/User:Miltrak</t>
  </si>
  <si>
    <t>http://de.wikipedia.org/wiki/User:Jörn Spannhacke</t>
  </si>
  <si>
    <t>http://de.wikipedia.org/wiki/User:2.205.245.49</t>
  </si>
  <si>
    <t>http://de.wikipedia.org/wiki/User:77.25.59.164</t>
  </si>
  <si>
    <t>http://de.wikipedia.org/wiki/User:89.204.139.232</t>
  </si>
  <si>
    <t>http://de.wikipedia.org/wiki/User:Scientia.asiae</t>
  </si>
  <si>
    <t>http://de.wikipedia.org/wiki/User:89.204.139.243</t>
  </si>
  <si>
    <t>http://de.wikipedia.org/wiki/User:Rita2008</t>
  </si>
  <si>
    <t>http://de.wikipedia.org/wiki/User:Karsten11</t>
  </si>
  <si>
    <t>http://de.wikipedia.org/wiki/User:Lustiger seth</t>
  </si>
  <si>
    <t>http://de.wikipedia.org/wiki/User:188.195.191.212</t>
  </si>
  <si>
    <t>http://de.wikipedia.org/wiki/User:Matt1971</t>
  </si>
  <si>
    <t>http://de.wikipedia.org/wiki/User:ArchivBot</t>
  </si>
  <si>
    <t>http://de.wikipedia.org/wiki/User:79.192.99.5</t>
  </si>
  <si>
    <t>http://de.wikipedia.org/wiki/User:CopperBot</t>
  </si>
  <si>
    <t>http://de.wikipedia.org/wiki/User:Lsrider</t>
  </si>
  <si>
    <t>http://de.wikipedia.org/wiki/User:85.181.21.101</t>
  </si>
  <si>
    <t>http://de.wikipedia.org/wiki/User:91.10.54.36</t>
  </si>
  <si>
    <t>http://de.wikipedia.org/wiki/User:93.184.26.78</t>
  </si>
  <si>
    <t>http://de.wikipedia.org/wiki/User:Tohma</t>
  </si>
  <si>
    <t>http://de.wikipedia.org/wiki/User:GiftBot</t>
  </si>
  <si>
    <t>http://de.wikipedia.org/wiki/User:Feliks</t>
  </si>
  <si>
    <t>http://de.wikipedia.org/wiki/User:85.176.128.231</t>
  </si>
  <si>
    <t>http://de.wikipedia.org/wiki/User:TaxonBot</t>
  </si>
  <si>
    <t>http://de.wikipedia.org/wiki/User:2.242.186.95</t>
  </si>
  <si>
    <t>http://de.wikipedia.org/wiki/User:131.188.3.226</t>
  </si>
  <si>
    <t>http://de.wikipedia.org/wiki/User:93.184.128.24</t>
  </si>
  <si>
    <t>http://de.wikipedia.org/wiki/User:Caesar Mitis</t>
  </si>
  <si>
    <t>http://de.wikipedia.org/wiki/User:Nuuk</t>
  </si>
  <si>
    <t>http://de.wikipedia.org/wiki/User:87.143.185.6</t>
  </si>
  <si>
    <t>http://de.wikipedia.org/wiki/User:Htchenkiller</t>
  </si>
  <si>
    <t>http://de.wikipedia.org/wiki/User:Johannnes89</t>
  </si>
  <si>
    <t>http://de.wikipedia.org/wiki/User:Andol</t>
  </si>
  <si>
    <t>http://de.wikipedia.org/wiki/User:TheRandomIP</t>
  </si>
  <si>
    <t>Editor</t>
  </si>
  <si>
    <t>0,36487</t>
  </si>
  <si>
    <t>0,6310631</t>
  </si>
  <si>
    <t>0,4271803</t>
  </si>
  <si>
    <t>0,7549207</t>
  </si>
  <si>
    <t>0,7131764</t>
  </si>
  <si>
    <t>0,6015827</t>
  </si>
  <si>
    <t>0,5037919</t>
  </si>
  <si>
    <t>0,7877184</t>
  </si>
  <si>
    <t>0,6212632</t>
  </si>
  <si>
    <t>0,1666666</t>
  </si>
  <si>
    <t>0,3645161</t>
  </si>
  <si>
    <t>0,6694775</t>
  </si>
  <si>
    <t>0,6386392</t>
  </si>
  <si>
    <t>0,2472826</t>
  </si>
  <si>
    <t>0,2218045</t>
  </si>
  <si>
    <t>0,5686973</t>
  </si>
  <si>
    <t>0,1978947</t>
  </si>
  <si>
    <t>0,3004586</t>
  </si>
  <si>
    <t>0,3926495</t>
  </si>
  <si>
    <t>0,6790848</t>
  </si>
  <si>
    <t>0,1164191</t>
  </si>
  <si>
    <t>0,01380117</t>
  </si>
  <si>
    <t>0,1052045</t>
  </si>
  <si>
    <t>0,4076923</t>
  </si>
  <si>
    <t>0,3444976</t>
  </si>
  <si>
    <t>0,4392826</t>
  </si>
  <si>
    <t>0,268178</t>
  </si>
  <si>
    <t>0,4095082</t>
  </si>
  <si>
    <t>0,6000916</t>
  </si>
  <si>
    <t>0,2222688</t>
  </si>
  <si>
    <t>0,417433</t>
  </si>
  <si>
    <t>0,2267328</t>
  </si>
  <si>
    <t>0,5695556</t>
  </si>
  <si>
    <t>0,2615287</t>
  </si>
  <si>
    <t>0,3308271</t>
  </si>
  <si>
    <t>0,3435034</t>
  </si>
  <si>
    <t>0,5295319</t>
  </si>
  <si>
    <t>0,632972</t>
  </si>
  <si>
    <t>&lt;?xml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&lt;value&gt;FruchtermanReingold&lt;/value&gt;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Comment▓CountByGroup░False▓SkipSingleTerms░True▓WordsToSkip░0 00 1 2 3 4 5 6 7 8 9 a à â å ä ã ab aber able about ach across after ahora ain't al all alle allem allen alles almost als als also am among an and andere anderen anderes años any are aren't as así at au auch auf aunque aus avec b be because been bei beim bin bis bist bloß but by bzw c cada can can't cannot com como con could could've couldn't cuando d da dabei damit dann dans daran daraus darüber das dass daß dazu de dein deine deinem deinen deiner deines del dem den denen denn der deren des desde después dessen di dich did didn't die dies diese diesem diesen dieser dieses dijo dir do doch does doesn't don't donde dort dos dran du durante durch e eh ein eine einem einen einer eines either el él ella elle else en entre er era es esa ese eso est esta está este esto estos et euch euer eure euren eures even ever every f Fanpage fast for from fue für g get gleich got h ha hab haben había habt hace had han has hasn't hast hasta hat hatte hätte hatten hätten hattest hättest have hay he he'd he'll he's her here hers het hier him hin his how how'd how'll how's however http https i i'd i'll i'm i've ich if ihm ihn ihnen ihr ihre ihre ihrem ihren ihres il im immer Impressum in indem ins into is isn't ist it it's its j ja je jede jedem jeden jeder jedes jetzt just k kann können konnte könnte konnten könnten konntest könntest konntet l la las lassen lasst lässt le least les let like likely lo los m mal man más may me mehr mein</t>
  </si>
  <si>
    <t xml:space="preserve"> meine meinem meines menos mi mich might might've mir mismo mit moi most muss müssen musste müsste mussten müssten müsstest must must've mustn't muy my n ñ na na nach nämlich ne nein neither new ni nicht nix no noch nor nos not nous now nun nur o ö ob oder of off often ohne on only or other otra otro otros ou our out own p page pages país para parte pas pero por porque post posts pour puede q que qué qui quoi r rather real rt s said say says schon se según sehr seid sein seine seinem seinen seiner seines seit seitdem Seite Seiten selbe selber selbst ser she she'd she'll she's should should've shouldn't si sí sich sido sie siempre sin since sind so sobre sogar soll sollen sollst sollte sollten solltest solo sólo some son sondern sonst sous sowas sowie soy ß su sur sus t también tan tanto te than that that'll that's the their them then there there's these they they'd they'll they're they've this though through tiempo tiene tja to todo todos toi too tres tu tun tun tust tut u ü über Uhr um un una und une uno uns unser unsere unserem unseren unserer unseres unter unter up us usw v va vez via vía vom von vor vos vous w want wants war wäre wäre wären wärest warst was wasn't we we'd we'll we're weil weiter wenn wer werden were weren't what what's when where where'd where'll where's which while who who'd who'll who's whom why why'd wie will wir wird wirst with wo wollte wollten wolltest won't would would've wouldn't wurde wurden würden wurdest würdest würdet www x y ya yet yo you you'd you'll you're you've your z zb ziemlich zu zum zur zwischen▓SentimentList1Name░Positive▓SentimentList2Name░Negative▓SentimentList3Name░(Add your own word list)▓SentimentWordsInList1░abgemacht abgesichert abgestimmt abmach abmache abmachen abmachest abmachet abmachst abmacht abmachte abmachten abmachtest abmachtet Abmachung Abmachungen abschließen Abschluß Abschlüße Abschlüßen Abschlußes Abschlußs absolut absolute absolutem absoluten absoluter absolutere absoluterem absoluteren absoluterer absoluteres absolutes absolutest absoluteste absolutestem absolutesten absolutester absolutestes abstimm abstimme abstimmen abstimmest abstimmet abstimmst abstimmt abstimmte abstimmten abstimmtest abstimmtet Abstimmung Abstimmungen abwechslungsreich abwechslungsreiche abwechslungsreichem abwechslungsreichen abwechslungsreicher abwechslungsreichere abwechslungsreicherem abwechslungsreicheren abwechslungsreicherer abwechslungsreicheres abwechslungsreiches abwechslungsreichst abwechslungsreichste abwechslungsreichstem abwechslungsreichsten abwechslungsreichster abwechslungsreichstes addier addiere addieren addierest addieret addierst addiert addierte addierten addiertest addiertet adrett adrette adrettem adretten adretter adrettere adretterem adretteren adretterer adretteres adrettes adrettest adretteste adrettestem adrettesten adrettester adrettestes agil agile agilem agilen agiler agilere agilerem agileren agilerer agileres agiles Agilität agilst agilste agilstem agilsten agilster agilstes akkurat akkurate akkuratem akkuraten akkurater akkuratere akkuraterem akkurateren akkuraterer akkurateres akkurates akkuratest akkurateste akkuratestem akkuratesten akkuratester akkuratestes aktiv aktive aktivem aktiven aktiver aktivere aktiverem aktiveren aktiverer aktiveres aktives Aktivität Aktivitäten aktivst aktivste aktivstem aktivsten aktivster aktivstes aktualisier aktualisiere aktualisieren aktualisierest aktualisieret aktualisierst aktualisiert aktualisierte aktualisierten aktualisiertest aktualisiertet Aktualisierung Aktualisierungen Aktualität Aktualitäten aktuell aktuelle aktuellem aktuellen aktueller aktuellere aktuellerem aktuelleren aktuellerer aktuelleres aktuelles aktuellst aktuellste aktuellstem aktuellsten aktuellster aktuellstes akzeptabel akzeptabelst akzeptabelste akzeptabelstem akzeptabelsten akzeptabelster akzeptabelstes akzeptable akzeptablem akzeptablen akzeptabler akzeptablere akzeptablerem akzeptableren akzeptablerer akzeptableres akzeptables Akzeptanz akzeptier akzeptiere akzeptieren akzeptierest akzeptieret akzeptierst akzeptiert akzeptierte akzeptierten akzeptiertest akzeptiertet allerbeste allerbestee allerbesteem allerbesteen allerbesteer allerbesteere allerbesteerem allerbesteeren allerbesteerer allerbesteeres allerbestees allerbestest allerbesteste allerbestestem allerbestesten allerbestester allerbestestes allererste allererstee allerersteem allerersteen allerersteer allerersteere allerersteerem allerersteeren allerersteerer allerersteeres allererstees allererstest allerersteste allererstestem allererstesten allererstester allererstestes allgemeingültig allgemeingültige allgemeingültigem allgemeingültigen allgemeingültiger allgemeingültigere allgemeingültigerem allgemeingültigeren allgemeingültigerer allgemeingültigeres allgemeingültiges allgemeingültigst allgemeingültigste allgemeingültigstem allgemeingültigsten allgemeingültigster allgemeingültigstes allumfassend allumfassende allumfassendem allumfassenden allumfassender allumfassendere allumfassenderem allumfassenderen allumfassenderer allumfassenderes allumfassendes allumfassendst allumfassendste allumfassendstem allumfassendsten allumfassendster allumfassendstes anbieten Andrang Andranges Andrangs anerkannt anerkannte anerkanntem anerkannten anerkannter anerkanntere anerkannterem anerkannteren anerkannterer anerkannteres anerkanntes anerkanntest anerkannteste anerkanntestem anerkanntesten anerkanntester anerkanntestes anerkennen anerkennenswert anerkennenswerte anerkennenswertem anerkennenswerten anerkennenswerter anerkennenswertere anerkennenswerterem anerkennenswerteren anerkennenswerterer anerkennenswerteres anerkennenswertes anerkennenswertest anerkennenswerteste anerkennenswertestem anerkennenswertesten anerkennenswertester anerkennenswertestes Anerkennung Anerkennungen Angebot Angebote Angeboten Angebotes Angebots angekurbelt angemessen angemessene angemessenem angemessenen angemessener angemessenere angemessenerem angemesseneren angemessenerer ang</t>
  </si>
  <si>
    <t xml:space="preserve">emesseneres angemessenes Angemessenheit angemessenst angemessenste angemessenstem angemessensten angemessenster angemessenstes angemessner angemessnere angemessnerem angemessneren angemessnerer angemessneres angenähert angenehm angenehme angenehmem angenehmen angenehmer angenehmere angenehmerem angenehmeren angenehmerer angenehmeres angenehmes angenehmst angenehmste angenehmstem angenehmsten angenehmster angenehmstes angereichert angesehen angesehene angesehenem angesehenen angesehener angesehenere angesehenerem angeseheneren angesehenerer angeseheneres angesehenes angesehenst angesehenste angesehenstem angesehensten angesehenster angesehenstes angesehner angesehnere angesehnerem angesehneren angesehnerer angesehneres anheben Anhebung Anhebungen anheitern Anheiterung ankurbel ankurbele ankurbelen ankurbeln ankurbelst ankurbelt ankurbelte ankurbelten ankurbeltest ankurbeltet Ankurbelung ankurbl ankurble anlocken annäher annähere annäheren annähern annäherst annähert annäherte annäherten annähertest annähertet Annäherung Annäherungen annehmbar annehmbare annehmbarem annehmbaren annehmbarer annehmbarere annehmbarerem annehmbareren annehmbarerer annehmbareres annehmbares annehmbarst annehmbarste annehmbarstem annehmbarsten annehmbarster annehmbarstes Annehmlichkeit Annehmlichkeiten anpassen Anpassung Anpassungen anpassungsfähig anpassungsfähige anpassungsfähigem anpassungsfähigen anpassungsfähiger anpassungsfähigere anpassungsfähigerem anpassungsfähigeren anpassungsfähigerer anpassungsfähigeres anpassungsfähiges Anpassungsfähigkeit anpassungsfähigst anpassungsfähigste anpassungsfähigstem anpassungsfähigsten anpassungsfähigster anpassungsfähigstes anreicher anreichere anreicheren anreichern anreicherst anreichert anreicherte anreicherten anreichertest anreichertet Anreicherung Anreicherungen ansehnlich ansehnliche ansehnlichem ansehnlichen ansehnlicher ansehnlichere ansehnlicherem ansehnlicheren ansehnlicherer ansehnlicheres ansehnliches ansehnlichst ansehnlichste ansehnlichstem ansehnlichsten ansehnlichster ansehnlichstes ansprechend ansprechende ansprechendem ansprechenden ansprechender ansprechendere ansprechenderem ansprechenderen ansprechenderer ansprechenderes ansprechendes ansprechendst ansprechendste ansprechendstem ansprechendsten ansprechendster ansprechendstes Anspruch Ansprüche Ansprüchen Anspruches Anspruchs anspruchsvoll anspruchsvolle anspruchsvollem anspruchsvollen anspruchsvoller anspruchsvollere anspruchsvollerem anspruchsvolleren anspruchsvollerer anspruchsvolleres anspruchsvolles anspruchsvollst anspruchsvollste anspruchsvollstem anspruchsvollsten anspruchsvollster anspruchsvollstes Anstand Anstände Anständen Anstandes anständig anständige anständigem anständigen anständiger anständigere anständigerem anständigeren anständigerer anständigeres anständiges Anständigkeit anständigst anständigste anständigstem anständigsten anständigster anständigstes Anstands ansteigen Anstieg Anstiege Anstiegen Anstieges Anstiegs Anteil Anteile Anteilen Anteiles anteilig anteilige anteiligem anteiligen anteiliger anteiligere anteiligerem anteiligeren anteiligerer anteiligeres anteiliges anteiligst anteiligste anteiligstem anteiligsten anteiligster anteiligstes Anteils anvertrau anvertraue anvertrauen anvertrauest anvertrauet anvertraust anvertraut anvertraute anvertrauten anvertrautest anvertrautet anziehen Anziehung Anziehungen applaudier applaudiere applaudieren applaudierest applaudieret applaudierst applaudiert applaudierte applaudierten applaudiertest applaudiertet Applaus Applause Applausen Applauses Applauss artig artige artigem artigen artiger artigere artigerem artigeren artigerer artigeres artiges artigst artigste artigstem artigsten artigster artigstes ästhetisch ästhetische ästhetischem ästhetischen ästhetischer ästhetischere ästhetischerem ästhetischeren ästhetischerer ästhetischeres ästhetisches ästhetischst ästhetischste ästhetischstem ästhetischsten ästhetischster ästhetischstes atemberaubend atemberaubende atemberaubendem atemberaubenden atemberaubender atemberaubendere atemberaubenderem atemberaubenderen atemberaubenderer atemberaubenderes atemberaubendes atemberaubendst atemberaubendste atemberaubendstem atemberaubendsten atemberaubendster atemberaubendstes attraktiv attraktive attraktivem attraktiven attraktiver attraktivere attraktiverem attraktiveren attraktiverer attraktiveres attraktives Attraktivität attraktivst attraktivste attraktivstem attraktivsten attraktivster attraktivstes aufbereit aufbereite aufbereiten aufbereitest aufbereitet aufbereitete aufbereiteten aufbereitetest aufbereitetet aufbereitte aufbereitten aufbereittest aufbereittet Aufbereitung Aufbereitungen aufbesser aufbessere aufbesseren aufbessern aufbesserst aufbessert aufbesserte aufbesserten aufbessertest aufbessertet Aufbesserung Aufbesserungen aufblühen auferstehen Auferstehung Auferstehungen aufgebessert aufgemuntert aufgestockt aufgewertet aufmerksam aufmerksame aufmerksamem aufmerksamen aufmerksamer aufmerksamere aufmerksamerem aufmerksameren aufmerksamerer aufmerksameres aufmerksames Aufmerksamkeit Aufmerksamkeiten aufmerksamst aufmerksamste aufmerksamstem aufmerksamsten aufmerksamster aufmerksamstes aufmunter aufmuntere aufmunteren aufmuntern aufmunternd aufmunterst aufmuntert aufmunterte aufmunterten aufmuntertest aufmuntertet Aufmunterung Aufmunterungen aufrecht aufrechte aufrechtem aufrechten aufrechter aufrechtere aufrechterem aufrechteren aufrechterer aufrechteres aufrechtes aufrechtest aufrechteste aufrechtestem aufrechtesten aufrechtester aufrechtestes aufrichtig aufrichtige aufrichtigem aufrichtigen aufrichtiger aufrichtigere aufrichtigerem aufrichtigeren aufrichtigerer aufrichtigeres aufrichtiges Aufrichtigkeit aufrichtigst aufrichtigste aufrichtigstem aufrichtigsten aufrichtigster aufrichtigstes aufschwingen Aufschwung Aufschwünge Aufschwüngen Aufschwunges Aufschwungs aufsteigen Aufstieg Aufstiege Aufstiegen Aufstieges Aufstiegs aufstock aufstocke aufstocken aufstockest aufstocket </t>
  </si>
  <si>
    <t>aufstockst aufstockt aufstockte aufstockten aufstocktest aufstocktet Aufstockung Aufstockungen Auftrag Aufträge Aufträgen Auftrages Auftrags auftreiben Auftrieb Auftriebe Auftrieben Auftriebes Auftriebs aufwärts Aufwärtstrend aufwendig aufwendige aufwendigem aufwendigen aufwendiger aufwendigere aufwendigerem aufwendigeren aufwendigerer aufwendigeres aufwendiges aufwendigst aufwendigste aufwendigstem aufwendigsten aufwendigster aufwendigstes aufwert aufwerte aufwerten aufwertest aufwertet aufwertete aufwerteten aufwertetest aufwertetet aufwertte aufwertten aufwerttest aufwerttet Aufwertung Aufwertungen Augenweide Augenweiden Ausbau ausbau ausbaue ausbauen Ausbaues ausbauest ausbauet Ausbaus ausbaust ausbaut ausbaute ausbauten ausbautest ausbautet ausbild ausbilde ausbilden ausbildest ausbildet ausbildete ausbildeten ausbildetest ausbildetet ausbildte ausbildten ausbildtest ausbildtet Ausbildung Ausbildungen Ausdauer ausdauer ausdauere ausdaueren ausdauern ausdauerst ausdauert ausdauerte ausdauerten ausdauertest ausdauertet ausführlich ausführliche ausführlichem ausführlichen ausführlicher ausführlichere ausführlicherem ausführlicheren ausführlicherer ausführlicheres ausführliches ausführlichst ausführlichste ausführlichstem ausführlichsten ausführlichster ausführlichstes ausgebaut ausgebildet ausgedauert ausgeflippt ausgeglichen ausgeglichene ausgeglichenem ausgeglichenen ausgeglichener ausgeglichenere ausgeglichenerem ausgeglicheneren ausgeglichenerer ausgeglicheneres ausgeglichenes ausgeglichenst ausgeglichenste ausgeglichenstem ausgeglichensten ausgeglichenster ausgeglichenstes ausgeglichner ausgeglichnere ausgeglichnerem ausgeglichneren ausgeglichnerer ausgeglichneres ausgewählt ausgewählte ausgewähltem ausgewählten ausgewählter ausgewähltere ausgewählterem ausgewählteren ausgewählterer ausgewählteres ausgewähltes ausgewähltst ausgewähltste ausgewähltstem ausgewähltsten ausgewähltster ausgewähltstes ausgeweitet ausgewogen ausgewogene ausgewogenem ausgewogenen ausgewogener ausgewogenere ausgewogenerem ausgewogeneren ausgewogenerer ausgewogeneres ausgewogenes ausgewogenst ausgewogenste ausgewogenstem ausgewogensten ausgewogenster ausgewogenstes ausgewogner ausgewognere ausgewognerem ausgewogneren ausgewognerer ausgewogneres ausgezeichnet ausgezeichnet ausgezeichnete ausgezeichnetem ausgezeichneten ausgezeichneter ausgezeichnetere ausgezeichneterem ausgezeichneteren ausgezeichneterer ausgezeichneteres ausgezeichnetes ausgezeichnetst ausgezeichnetste ausgezeichnetstem ausgezeichnetsten ausgezeichnetster ausgezeichnetstes Ausgleich Ausgleiche ausgleichen Ausgleichen Ausgleiches Ausgleichs Ausgleichszahlung Ausgleichszahlungen auskommen auskurier auskuriere auskurieren auskurierest auskurieret auskurierst auskuriert auskurierte auskurierten auskuriertest auskuriertet ausreichen ausreichend ausreichende ausreichendem ausreichenden ausreichender ausreichendere ausreichenderem ausreichenderen ausreichenderer ausreichenderes ausreichendes ausreichendst ausreichendste ausreichendstem ausreichendsten ausreichendster ausreichendstes außergewöhnlich außergewöhnliche außergewöhnlichem außergewöhnlichen außergewöhnlicher außergewöhnlichere außergewöhnlicherem außergewöhnlicheren außergewöhnlicherer außergewöhnlicheres außergewöhnliches außergewöhnlichst außergewöhnlichste außergewöhnlichstem außergewöhnlichsten außergewöhnlichster außergewöhnlichstes außerordentlich außerordentliche außerordentlichem außerordentlichen außerordentlicher außerordentlichere außerordentlicherem außerordentlicheren außerordentlicherer außerordentlicheres außerordentliches außerordentlichst außerordentlichste außerordentlichstem außerordentlichsten außerordentlichster außerordentlichstes aussichtsreich aussichtsreiche aussichtsreichem aussichtsreichen aussichtsreicher aussichtsreichere aussichtsreicherem aussichtsreicheren aussichtsreicherer aussichtsreicheres aussichtsreiches aussichtsreichst aussichtsreichste aussichtsreichstem aussichtsreichsten aussichtsreichster aussichtsreichstes ausweiten auszeichn auszeichne auszeichnen auszeichnest auszeichnet auszeichnete auszeichneten auszeichnetest auszeichnetet auszeichnte auszeichnten auszeichntest auszeichntet Auszeichnung Auszeichnungen authentisch authentische authentischem authentischen authentischer authentischere authentischerem authentischeren authentischerer authentischeres authentisches authentischst authentischste authentischstem authentischsten authentischster authentischstes Authentizität autonom autonome autonomem autonomen autonomer autonomere autonomerem autonomeren autonomerer autonomeres autonomes Autonomie Autonomien autonomst autonomste autonomstem autonomsten autonomster autonomstes bahnbrechend bahnbrechende bahnbrechendem bahnbrechenden bahnbrechender bahnbrechendere bahnbrechenderem bahnbrechenderen bahnbrechenderer bahnbrechenderes bahnbrechendes bahnbrechendst bahnbrechendste bahnbrechendstem bahnbrechendsten bahnbrechendster bahnbrechendstes bärenstark bärenstarke bärenstarkem bärenstarken bärenstarker bärenstarkere bärenstarkerem bärenstarkeren bärenstarkerer bärenstarkeres bärenstarkes bärenstarkst bärenstarkste bärenstarkstem bärenstarksten bärenstarkster bärenstarkstes barmherzig barmherzige barmherzigem barmherzigen barmherziger barmherzigere barmherzigerem barmherzigeren barmherzigerer barmherzigeres barmherziges barmherzigst barmherzigste barmherzigstem barmherzigsten barmherzigster barmherzigstes beachtenswert beachtenswerte beachtenswertem beachtenswerten beachtenswerter beachtenswertere beachtenswerterem beachtenswerteren beachtenswerterer beachtenswerteres beachtenswertes beachtenswertest beachtenswerteste beachtenswertestem beachtenswertesten beachtenswertester beachtenswertestes beachtlich beachtliche beachtlichem beachtlichen beachtlicher beachtlichere beachtlicherem beachtlicheren beachtlicherer beachtlicheres beachtliches beachtlichst beachtlichste beachtlichstem beachtlichsten beachtlichster beachtlichstes beauftrag beauftrage beauft</t>
  </si>
  <si>
    <t>ragen beauftragest beauftraget beauftragst beauftragt beauftragte beauftragten beauftragtest beauftragtet bedarfsgerecht bedarfsgerechte bedarfsgerechtem bedarfsgerechten bedarfsgerechter bedarfsgerechtere bedarfsgerechterem bedarfsgerechteren bedarfsgerechterer bedarfsgerechteres bedarfsgerechtes bedarfsgerechtest bedarfsgerechteste bedarfsgerechtestem bedarfsgerechtesten bedarfsgerechtester bedarfsgerechtestes bedarfsorientiert bedarfsorientierte bedarfsorientiertem bedarfsorientierten bedarfsorientierter bedarfsorientiertere bedarfsorientierterem bedarfsorientierteren bedarfsorientierterer bedarfsorientierteres bedarfsorientiertes bedarfsorientiertst bedarfsorientiertste bedarfsorientiertstem bedarfsorientiertsten bedarfsorientiertster bedarfsorientiertstes bedarft bedarfte bedarftem bedarften bedarfter bedarftere bedarfterem bedarfteren bedarfterer bedarfteres bedarftes bedarftst bedarftste bedarftstem bedarftsten bedarftster bedarftstes bedenken bedeut bedeute bedeuten bedeutend bedeutende bedeutendem bedeutenden bedeutender bedeutendere bedeutenderem bedeutenderen bedeutenderer bedeutenderes bedeutendes bedeutendst bedeutendste bedeutendstem bedeutendsten bedeutendster bedeutendstes bedeutest bedeutet bedeutete bedeuteten bedeutetest bedeutetet bedeutsam bedeutsame bedeutsamem bedeutsamen bedeutsamer bedeutsamere bedeutsamerem bedeutsameren bedeutsamerer bedeutsameres bedeutsames bedeutsamst bedeutsamste bedeutsamstem bedeutsamsten bedeutsamster bedeutsamstes bedeutte bedeutten bedeuttest bedeuttet Bedeutung Bedeutungen beeindruck beeindrucke beeindrucken beeindruckend beeindruckest beeindrucket beeindruckst beeindruckt beeindruckte beeindruckten beeindrucktest beeindrucktet beförder befördere beförderen befördern beförderst befördert beförderte beförderten befördertest befördertet Beförderung Beförderungen befrei befreie befreien befreiest befreiet befreist befreit befreite befreiten befreitest befreitet Befreiung Befreiungen befriedig befriedige befriedigen befriedigend befriedigende befriedigendem befriedigenden befriedigender befriedigendere befriedigenderem befriedigenderen befriedigenderer befriedigenderes befriedigendes befriedigendst befriedigendste befriedigendstem befriedigendsten befriedigendster befriedigendstes befriedigest befriediget befriedigst befriedigt befriedigte befriedigten befriedigtest befriedigtet Befriedigung Befriedigungen begehrt begehrte begehrtem begehrten begehrter begehrtere begehrterem begehrteren begehrterer begehrteres begehrtes begehrtest begehrteste begehrtestem begehrtesten begehrtester begehrtestes begeister begeistere begeisteren begeistern begeisterst begeistert begeisterte begeisterten begeistertest begeistertet Begeisterung Begeisterungen beglückend begnadet begnadete begnadetem begnadeten begnadeter begnadetere begnadeterem begnadeteren begnadeterer begnadeteres begnadetes begnadetst begnadetste begnadetstem begnadetsten begnadetster begnadetstes begnadig begnadige begnadigen begnadigest begnadiget begnadigst begnadigt begnadigte begnadigten begnadigtest begnadigtet Begnadigung Begnadigungen begünstig begünstige begünstigen begünstigest begünstiget begünstigst begünstigt begünstigte begünstigten begünstigtest begünstigtet Begünstigung Begünstigungen behaglich behagliche behaglichem behaglichen behaglicher behaglichere behaglicherem behaglicheren behaglicherer behaglicheres behagliches behaglichst behaglichste behaglichstem behaglichsten behaglichster behaglichstes beheben beheizbar beheizbare beheizbarem beheizbaren beheizbarer beheizbarere beheizbarerem beheizbareren beheizbarerer beheizbareres beheizbares beheizbarst beheizbarste beheizbarstem beheizbarsten beheizbarster beheizbarstes beherrscht beherrschte beherrschtem beherrschten beherrschter beherrschtere beherrschterem beherrschteren beherrschterer beherrschteres beherrschtes beherrschtest beherrschteste beherrschtestem beherrschtesten beherrschtester beherrschtestes behütet behutsam behutsame behutsamem behutsamen behutsamer behutsamere behutsamerem behutsameren behutsamerer behutsameres behutsames behutsamst behutsamste behutsamstem behutsamsten behutsamster behutsamstes Beifall Beifalles Beifalls Beifallsruf Beifallsrufe Beifallsrufen Beifallsrufes Beifallsrufs beigelegt beigesteuert beileg beilege beilegen beilegest beileget beilegst beilegt beilegte beilegten beilegtest beilegtet Beilegung Beilegungen beispielhaft beispielhafte beispielhaftem beispielhaften beispielhafter beispielhaftere beispielhafterem beispielhafteren beispielhafterer beispielhafteres beispielhaftes beispielhaftest beispielhafteste beispielhaftestem beispielhaftesten beispielhaftester beispielhaftestes beisteuer beisteuere beisteueren beisteuern beisteuerst beisteuert beisteuerte beisteuerten beisteuertest beisteuertet Beisteuerung beitragen beitreten Beitritt Beitritte Beitritten Beitrittes Beitritts bejubelt bekannt bekannte bekanntem bekannten bekannter bekanntere bekannterem bekannteren bekannterer bekannteres bekanntes bekanntest bekannteste bekanntestem bekanntesten bekanntester bekanntestes bekennend bekräftig bekräftige bekräftigen bekräftigest bekräftiget bekräftigst bekräftigt bekräftigte bekräftigten bekräftigtest bekräftigtet Bekräftigung Bekräftigungen belastbar belastbare belastbarem belastbaren belastbarer belastbarere belastbarerem belastbareren belastbarerer belastbareres belastbares Belastbarkeit Belastbarkeiten belastbarst belastbarste belastbarstem belastbarsten belastbarster belastbarstes beleb belebe beleben belebest belebet belebst belebt belebte belebten belebtest belebtet Belebtheit belehrbar belehrbare belehrbarem belehrbaren belehrbarer belehrbarere belehrbarerem belehrbareren belehrbarerer belehrbareres belehrbares belehrbarst belehrbarste belehrbarstem belehrbarsten belehrbarster belehrbarstes beliebt beliebte beliebtem beliebten beliebter beliebtere beliebterem beliebteren beliebterer beliebteres beliebtes beliebtest beliebteste beliebtestem beliebtesten beliebtester beliebtest</t>
  </si>
  <si>
    <t>es Beliebtheit belohn belohne belohnen belohnest belohnet belohnst belohnt belohnte belohnten belohntest belohntet Belohnung Belohnungen bemerkenswert bemerkenswerte bemerkenswertem bemerkenswerten bemerkenswerter bemerkenswertere bemerkenswerterem bemerkenswerteren bemerkenswerterer bemerkenswerteres bemerkenswertes bemerkenswertest bemerkenswerteste bemerkenswertestem bemerkenswertesten bemerkenswertester bemerkenswertestes Benefiz Benefize Benefizen Benefizes beneidenswert beneidenswerte beneidenswertem beneidenswerten beneidenswerter beneidenswertere beneidenswerterem beneidenswerteren beneidenswerterer beneidenswerteres beneidenswertes beneidenswertest beneidenswerteste beneidenswertestem beneidenswertesten beneidenswertester beneidenswertestes bequem bequeme bequemem bequemen bequemer bequemere bequemerem bequemeren bequemerer bequemeres bequemes bequemst bequemste bequemstem bequemsten bequemster bequemstes berauschend berauschende berauschendem berauschenden berauschender berauschendere berauschenderem berauschenderen berauschenderer berauschenderes berauschendes berauschendst berauschendste berauschendstem berauschendsten berauschendster berauschendstes bereicher bereichere bereicheren bereichern bereicherst bereichert bereicherte bereicherten bereichertest bereichertet Bereicherung Bereicherungen bereit bereite bereitem bereiten bereiter bereitere bereiterem bereiteren bereiterer bereiteres bereites bereitest bereiteste bereitestem bereitesten bereitester bereitestes bereitgestellt Bereitschaft Bereitschaften bereitstell bereitstelle bereitstellen bereitstellest bereitstellet bereitstellst bereitstellt bereitstellte bereitstellten bereitstelltest bereitstelltet Bereitstellung Bereitstellungen beruhig beruhige beruhigen beruhigend beruhigest beruhiget beruhigst beruhigt beruhigte beruhigten beruhigtest beruhigtet Beruhigung Beruhigungen berühmt berühmte berühmtem berühmten berühmter berühmtere berühmterem berühmteren berühmterer berühmteres berühmtes berühmtest berühmteste berühmtestem berühmtesten berühmtester berühmtestes bescheiden bescheidene bescheidenem bescheidenen bescheidener bescheidenere bescheidenerem bescheideneren bescheidenerer bescheideneres bescheidenes Bescheidenheit bescheidenst bescheidenste bescheidenstem bescheidensten bescheidenster bescheidenstes bescheidner bescheidnere bescheidnerem bescheidneren bescheidnerer bescheidneres beschleunig beschleunige beschleunigen beschleunigest beschleuniget beschleunigst beschleunigt beschleunigte beschleunigten beschleunigtest beschleunigtet Beschleunigung Beschleunigungen beschwichtig beschwichtige beschwichtigen beschwichtigest beschwichtiget beschwichtigst beschwichtigt beschwichtigte beschwichtigten beschwichtigtest beschwichtigtet Beschwichtigung Beschwichtigungen Besitz besitzen Besitzes Besitzs besondere besonderee besondereem besondereen besondereer besondereere besondereerem besondereeren besondereerer besondereeres besonderees besonderer besonderere besondererem besondereren besondererer besondererere besonderererem besonderereren besonderererer besonderereres besondereres besondererst besondererste besondererstem besonderersten besondererster besondererstes besonderest besondereste besonderestem besonderesten besonderester besonderestes besonders besonnen besonnene besonnenem besonnenen besonnener besonnenere besonnenerem besonneneren besonnenerer besonneneres besonnenes besonnenst besonnenste besonnenstem besonnensten besonnenster besonnenstes besser bessere bessere besserem besseren besseren besserer besserere bessererem bessereren bessererer bessereres besseres bessern besserst besserst besserste besserstem bessersten besserster besserstes bessert besserte besserten bessertest bessertet Besserung Besserungen Besserungnen bestätig bestätige bestätigen bestätigest bestätiget bestätigst bestätigt bestätigte bestätigten bestätigtest bestätigtet Bestätigung Bestätigungen bestehen besten bestens bestmöglich bestmögliche bestmöglichem bestmöglichen bestmöglicher bestmöglichere bestmöglicherem bestmöglicheren bestmöglicherer bestmöglicheres bestmögliches bestmöglichst bestmöglichste bestmöglichstem bestmöglichsten bestmöglichster bestmöglichstes beteilig beteilige beteiligen beteiligest beteiliget beteiligst beteiligt beteiligte beteiligten beteiligtest beteiligtet Beteiligung Beteiligungen beträchtlich beträchtliche beträchtlichem beträchtlichen beträchtlicher beträchtlichere beträchtlicherem beträchtlicheren beträchtlicherer beträchtlicheres beträchtliches beträchtlichst beträchtlichste beträchtlichstem beträchtlichsten beträchtlichster beträchtlichstes bevorzugt bewährt bewährte bewährtem bewährten bewährter bewährtere bewährterem bewährteren bewährterer bewährteres bewährtes bewährtest bewährteste bewährtestem bewährtesten bewährtester bewährtestes bewegend bewirk bewirke bewirken bewirkest bewirket bewirkst bewirkt bewirkte bewirkten bewirktest bewirktet bewunder bewundere bewunderen Bewunderer Bewunderern Bewunderers bewundern bewundernswert bewundernswerte bewundernswertem bewundernswerten bewundernswerter bewundernswertere bewundernswerterem bewundernswerteren bewundernswerterer bewundernswerteres bewundernswertes bewundernswertest bewundernswerteste bewundernswertestem bewundernswertesten bewundernswertester bewundernswertestes bewunderst bewundert bewundert bewunderte bewunderten bewundertest bewundertet Bewunderung Bewunderungen bezaubernd bezaubernde bezauberndem bezaubernden bezaubernder bezauberndere bezaubernderem bezaubernderen bezaubernderer bezaubernderes bezauberndes bezauberndst bezauberndste bezauberndstem bezauberndsten bezauberndster bezauberndstes Bildung Bildungen blendend blendende blendendem blendenden blendender blendendere blendenderem blendenderen blendenderer blendenderes blendendes blendendst blendendste blendendstem blendendsten blendendster blendendstes blüh blühe blühen blühest blühet blühst blüht blühte blühten blühtest blühtet Blüte Blüten bombastisch bombastische bombastische</t>
  </si>
  <si>
    <t>m bombastischen bombastischer bombastischere bombastischerem bombastischeren bombastischerer bombastischeres bombastisches bombastischst bombastischste bombastischstem bombastischsten bombastischster bombastischstes bombig bombige bombigem bombigen bombiger bombigere bombigerem bombigeren bombigerer bombigeres bombiges bombigst bombigste bombigstem bombigsten bombigster bombigstes Bonität Bonitäten Bonus Bonuse Bonusen Bonuses Bonuss Bonusse Bonussen Bonusses Boom boomen Booms brandneu brandneue brandneuem brandneuen brandneuer brandneuere brandneuerem brandneueren brandneuerer brandneueres brandneues brandneust brandneuste brandneustem brandneusten brandneuster brandneustes bravourös bravouröse bravourösem bravourösen bravouröser bravourösere bravouröserem bravouröseren bravouröserer bravouröseres bravouröses bravourösest bravouröseste bravourösestem bravourösesten bravourösester bravourösestes breitgefächert breitgefächerte breitgefächertem breitgefächerten breitgefächerter breitgefächertere breitgefächerterem breitgefächerteren breitgefächerterer breitgefächerteres breitgefächertes breitgefächertst breitgefächertste breitgefächertstem breitgefächertsten breitgefächertster breitgefächertstes brillant brillante brillantem brillanten brillanter brillantere brillanterem brillanteren brillanterer brillanteres brillantes brillantest brillanteste brillantestem brillantesten brillantester brillantestes Brillanz brilliant brillieren brüderlich brüderliche brüderlichem brüderlichen brüderlicher brüderlichere brüderlicherem brüderlicheren brüderlicherer brüderlicheres brüderliches Brüderlichkeit brüderlichst brüderlichste brüderlichstem brüderlichsten brüderlichster brüderlichstes Bund Bunde Bünde Bunden Bünden Bundes Bündnis Bündnise Bündnisen Bündnises Bündniss Bündnisse Bündnissen Bündnisses Bunds bunt bunte buntem bunten bunter buntere bunterem bunteren bunterer bunteres buntes buntest bunteste buntestem buntesten buntester buntestes Champion Champions charakterstark Charisma charismatisch charismatische charismatischem charismatischen charismatischer charismatischere charismatischerem charismatischeren charismatischerer charismatischeres charismatisches charismatischst charismatischste charismatischstem charismatischsten charismatischster charismatischstes charmant charmante charmantem charmanten charmanter charmantere charmanterem charmanteren charmanterer charmanteres charmantes charmantest charmanteste charmantestem charmantesten charmantester charmantestes Charme Charmes chic chice chicem chicen chicer chicere chicerem chiceren chicerer chiceres chices chicst chicste chicstem chicsten chicster chicstes clever clevere cleverem cleveren cleverer cleverere clevererem clevereren clevererer clevereres cleveres Cleverness cleverst cleverste cleverstem cleversten cleverster cleverstes clevrer clevrere clevrerem clevreren clevrerer clevreres Comeback Comebacks cool coole coolem coolen cooler coolere coolerem cooleren coolerer cooleres cooles coolst coolste coolstem coolsten coolster coolstes dank dankbar dankbare dankbarem dankbaren dankbarer dankbarere dankbarerem dankbareren dankbarerer dankbareres dankbares Dankbarkeit dankbarst dankbarste dankbarstem dankbarsten dankbarster dankbarstes danke danken dankest danket dankst dankt dankte dankten danktest danktet dauerhaft dauerhafte dauerhaftem dauerhaften dauerhafter dauerhaftere dauerhafterem dauerhafteren dauerhafterer dauerhafteres dauerhaftes dauerhaftest dauerhafteste dauerhaftestem dauerhaftesten dauerhaftester dauerhaftestes denkwürdig denkwürdige denkwürdigem denkwürdigen denkwürdiger denkwürdigere denkwürdigerem denkwürdigeren denkwürdigerer denkwürdigeres denkwürdiges denkwürdigst denkwürdigste denkwürdigstem denkwürdigsten denkwürdigster denkwürdigstes detailliert detaillierte detailliertem detaillierten detaillierter detailliertere detaillierterem detaillierteren detaillierterer detaillierteres detailliertes detailliertest detaillierteste detailliertestem detailliertesten detailliertester detailliertestes dienlich dienliche dienlichem dienlichen dienlicher dienlichere dienlicherem dienlicheren dienlicherer dienlicheres dienliches dienlichst dienlichste dienlichstem dienlichsten dienlichster dienlichstes diplomatisch diplomatische diplomatischem diplomatischen diplomatischer diplomatischere diplomatischerem diplomatischeren diplomatischerer diplomatischeres diplomatisches diplomatischst diplomatischste diplomatischstem diplomatischsten diplomatischster diplomatischstes diskret diskrete diskretem diskreten diskreter diskretere diskreterem diskreteren diskreterer diskreteres diskretes diskretest diskreteste diskretestem diskretesten diskretester diskretestes Diskretion Disziplin Disziplinen diszipliniert disziplinierte diszipliniertem disziplinierten disziplinierter diszipliniertere disziplinierterem disziplinierteren disziplinierterer disziplinierteres diszipliniertes diszipliniertest disziplinierteste diszipliniertestem diszipliniertesten diszipliniertester diszipliniertestes Duft duft dufte dufte Düfte duftem duften duften Düften dufter duftere dufterem dufteren dufterer dufteres Duftes duftes duftest duftest dufteste duftestem duftesten duftester duftestes duftet duftete dufteten duftetest duftetet Dufts duftte duftten dufttest dufttet durchdacht durchdachte durchdachtem durchdachten durchdachter durchdachtere durchdachterem durchdachteren durchdachterer durchdachteres durchdachtes durchdachtest durchdachteste durchdachtestem durchdachtesten durchdachtester durchdachtestes durchhalten durchschlagend durchschlagende durchschlagendem durchschlagenden durchschlagender durchschlagendere durchschlagenderem durchschlagenderen durchschlagenderer durchschlagenderes durchschlagendes durchschlagendst durchschlagendste durchschlagendstem durchschlagendsten durchschlagendster durchschlagendstes Dynamik dynamisch dynamische dynamischem dynamischen dynamischer dynamischere dynamischerem dynamischeren dynamischerer dynamischeres dynamisches dynam</t>
  </si>
  <si>
    <t>ischst dynamischste dynamischstem dynamischsten dynamischster dynamischstes Echtheit edel edelst edelste edelstem edelsten edelster edelstes edle edlem edlen edler edlere edlerem edleren edlerer edleres edles effektiv effektive effektivem effektiven effektiver effektivere effektiverem effektiveren effektiverer effektiveres effektives effektivst effektivste effektivstem effektivsten effektivster effektivstes effektvoll effektvolle effektvollem effektvollen effektvoller effektvollere effektvollerem effektvolleren effektvollerer effektvolleres effektvolles effektvollst effektvollste effektvollstem effektvollsten effektvollster effektvollstes effizient effiziente effizientem effizienten effizienter effizientere effizienterem effizienteren effizienterer effizienteres effizientes effizientest effizienteste effizientestem effizientesten effizientester effizientestes Effizienz Effizienzen ehr Ehre ehre ehren Ehren ehrenwert ehrenwerte ehrenwertem ehrenwerten ehrenwerter ehrenwertere ehrenwerterem ehrenwerteren ehrenwerterer ehrenwerteres ehrenwertes ehrenwertest ehrenwerteste ehrenwertestem ehrenwertesten ehrenwertester ehrenwertestes ehrest ehret Ehrfurcht ehrfürchtig ehrfürchtige ehrfürchtigem ehrfürchtigen ehrfürchtiger ehrfürchtigere ehrfürchtigerem ehrfürchtigeren ehrfürchtigerer ehrfürchtigeres ehrfürchtiges ehrfürchtigst ehrfürchtigste ehrfürchtigstem ehrfürchtigsten ehrfürchtigster ehrfürchtigstes ehrgeizig ehrgeizige ehrgeizigem ehrgeizigen ehrgeiziger ehrgeizigere ehrgeizigerem ehrgeizigeren ehrgeizigerer ehrgeizigeres ehrgeiziges ehrgeizigst ehrgeizigste ehrgeizigstem ehrgeizigsten ehrgeizigster ehrgeizigstes ehrlich ehrliche ehrlichem ehrlichen ehrlicher ehrlichere ehrlicherem ehrlicheren ehrlicherer ehrlicheres ehrliches Ehrlichkeit ehrlichst ehrlichste ehrlichstem ehrlichsten ehrlichster ehrlichstes ehrst ehrt ehrte ehrten ehrtest ehrtet ehrwürdig ehrwürdige ehrwürdigem ehrwürdigen ehrwürdiger ehrwürdigere ehrwürdigerem ehrwürdigeren ehrwürdigerer ehrwürdigeres ehrwürdiges Ehrwürdigkeit Ehrwürdigkeiten ehrwürdigst ehrwürdigste ehrwürdigstem ehrwürdigsten ehrwürdigster ehrwürdigstes Eifer eifer eifere eiferen Eiferes eifern Eifers eiferst eifert eiferte eiferten eifertest eifertet eifrig eifrige eifrigem eifrigen eifriger eifrigere eifrigerem eifrigeren eifrigerer eifrigeres eifriges eifrigst eifrigste eifrigstem eifrigsten eifrigster eifrigstes Eigenkapital eign eigne eignen eignest eignet eignete eigneten eignetest eignetet eignte eignten eigntest eigntet Eignung eindeutig eindeutige eindeutigem eindeutigen eindeutiger eindeutigere eindeutigerem eindeutigeren eindeutigerer eindeutigeres eindeutiges Eindeutigkeit Eindeutigkeiten eindeutigst eindeutigste eindeutigstem eindeutigsten eindeutigster eindeutigstes eindrucksvoll eindrucksvolle eindrucksvollem eindrucksvollen eindrucksvoller eindrucksvollere eindrucksvollerem eindrucksvolleren eindrucksvollerer eindrucksvolleres eindrucksvolles eindrucksvollst eindrucksvollste eindrucksvollstem eindrucksvollsten eindrucksvollster eindrucksvollstes einfach einfache einfachem einfachen einfacher einfachere einfacherem einfacheren einfacherer einfacheres einfaches einfachst einfachste einfachstem einfachsten einfachster einfachstes einfallsreich einfallsreiche einfallsreichem einfallsreichen einfallsreicher einfallsreichere einfallsreicherem einfallsreicheren einfallsreicherer einfallsreicheres einfallsreiches einfallsreichst einfallsreichste einfallsreichstem einfallsreichsten einfallsreichster einfallsreichstes Einfallsreichtum Einfallsreichtums einflußreich einflußreiche einflußreichem einflußreichen einflußreicher einflußreichere einflußreicherem einflußreicheren einflußreicherer einflußreicheres einflußreiches einflußreichst einflußreichste einflußreichstem einflußreichsten einflußreichster einflußreichstes eingekauft eingespart einhalten Einhaltung Einheit Einheiten einheitlich einheitliche einheitlichem einheitlichen einheitlicher einheitlichere einheitlicherem einheitlicheren einheitlicherer einheitlicheres einheitliches Einheitlichkeit einheitlichst einheitlichste einheitlichstem einheitlichsten einheitlichster einheitlichstes Einkauf einkauf einkaufe Einkäufe einkaufen Einkäufen Einkaufes einkaufest einkaufet Einkaufs einkaufst einkauft einkaufte einkauften einkauftest einkauftet einmalig einmalige einmaligem einmaligen einmaliger einmaligere einmaligerem einmaligeren einmaligerer einmaligeres einmaliges einmaligst einmaligste einmaligstem einmaligsten einmaligster einmaligstes Einnahme Einnahmen einnehmen einspar einspare einsparen einsparest einsparet einsparst einspart einsparte einsparten einspartest einspartet Einsparung Einsparungen einträglich einträgliche einträglichem einträglichen einträglicher einträglichere einträglicherem einträglicheren einträglicherer einträglicheres einträgliches einträglichst einträglichste einträglichstem einträglichsten einträglichster einträglichstes einwandfrei einwandfreie einwandfreiem einwandfreien einwandfreier einwandfreiere einwandfreierem einwandfreieren einwandfreierer einwandfreieres einwandfreies einwandfreiest einwandfreieste einwandfreiestem einwandfreiesten einwandfreiester einwandfreiestes einwandfreist einwandfreiste einwandfreistem einwandfreisten einwandfreister einwandfreistes einweihen Einweihung Einweihungen einzigartig einzigartige einzigartigem einzigartigen einzigartiger einzigartigere einzigartigerem einzigartigeren einzigartigerer einzigartigeres einzigartiges Einzigartigkeit einzigartigst einzigartigste einzigartigstem einzigartigsten einzigartigster einzigartigstes elegant elegante elegantem eleganten eleganter elegantere eleganterem eleganteren eleganterer eleganteres elegantes elegantest eleganteste elegantestem elegantesten elegantester elegantestes Eleganz Empathie empathisch empathische empathischem empathischen empathischer empathischere empathischerem empathischeren empathischerer empathischeres empathisches empathischst empathischste empathischstem empathischst</t>
  </si>
  <si>
    <t>en empathischster empathischstes empfehlen empfehlenswert empfehlenswerte empfehlenswertem empfehlenswerten empfehlenswerter empfehlenswertere empfehlenswerterem empfehlenswerteren empfehlenswerterer empfehlenswerteres empfehlenswertes empfehlenswertest empfehlenswerteste empfehlenswertestem empfehlenswertesten empfehlenswertester empfehlenswertestes Empfehlung Empfehlungen energisch energische energischem energischen energischer energischere energischerem energischeren energischerer energischeres energisches energischst energischste energischstem energischsten energischster energischstes Engagement Engagements engagier engagiere engagieren engagierest engagieret engagierst engagiert engagiert engagierte engagierte engagiertem engagierten engagierten engagierter engagiertere engagierterem engagierteren engagierterer engagierteres engagiertes engagiertest engagiertest engagierteste engagiertestem engagiertesten engagiertester engagiertestes engagiertet enorm enorme enormem enormen enormer enormere enormerem enormeren enormerer enormeres enormes enormst enormste enormstem enormsten enormster enormstes enthusiastisch enthusiastische enthusiastischem enthusiastischen enthusiastischer enthusiastischere enthusiastischerem enthusiastischeren enthusiastischerer enthusiastischeres enthusiastisches enthusiastischst enthusiastischste enthusiastischstem enthusiastischsten enthusiastischster enthusiastischstes entlast entlaste entlasten entlastest entlastet entlastete entlasteten entlastetest entlastetet entlastte entlastten entlasttest entlasttet Entlastung Entlastungen entlohnen Entlohnung Entlohnungen enträtsel enträtsele enträtselen enträtseln enträtselst enträtselt enträtselte enträtselten enträtseltest enträtseltet enträtsl enträtsle entschädigen Entschädigung Entschädigungen entschlossen entschlossene entschlossenem entschlossenen entschlossener entschlossenere entschlossenerem entschlosseneren entschlossenerer entschlosseneres entschlossenes entschlossenst entschlossenste entschlossenstem entschlossensten entschlossenster entschlossenstes entschlossner entschlossnere entschlossnerem entschlossneren entschlossnerer entschlossneres Entschluß entschlüssel entschlüssele entschlüsselen entschlüsseln entschlüsselst entschlüsselt entschlüsselte entschlüsselten entschlüsseltest entschlüsseltet Entschlüsselung Entschlüsselungen Entschlußes entschlüssl entschlüssle Entschlußs entspann entspanne entspannen entspannest entspannet entspannst entspannt entspannte entspannten entspanntest entspanntet Entspannung Entspannungen entwirr entwirre entwirren entwirrest entwirret entwirrst entwirrt entwirrte entwirrten entwirrtest entwirrtet Entwirrung Entwirrungen entzückend entzückende entzückendem entzückenden entzückender entzückendere entzückenderem entzückenderen entzückenderer entzückenderes entzückendes entzückendst entzückendste entzückendstem entzückendsten entzückendster entzückendstes epochal epochale epochalem epochalen epochaler epochalere epochalerem epochaleren epochalerer epochaleres epochales epochalst epochalste epochalstem epochalsten epochalster epochalstes erarbeit erarbeite erarbeiten erarbeitest erarbeitet erarbeitete erarbeiteten erarbeitetest erarbeitetet erarbeitte erarbeitten erarbeittest erarbeittet erb Erbe erbe erben Erben Erbes erbest erbet erbst erbt erbte erbten erbtest erbtet erfahren erfahrene erfahrenem erfahrenen erfahrener erfahrenere erfahrenerem erfahreneren erfahrenerer erfahreneres erfahrenes erfahrenst erfahrenste erfahrenstem erfahrensten erfahrenster erfahrenstes erfahrner erfahrnere erfahrnerem erfahrneren erfahrnerer erfahrneres Erfahrung Erfahrungen Erfolg Erfolge Erfolgen Erfolges erfolgreich erfolgreiche erfolgreichem erfolgreichen erfolgreicher erfolgreichere erfolgreicherem erfolgreicheren erfolgreicherer erfolgreicheres erfolgreiches erfolgreichst erfolgreichste erfolgreichstem erfolgreichsten erfolgreichster erfolgreichstes Erfolgs Erfolgserlebnis Erfolgserlebnisse Erfolgserlebnissen Erfolgserlebnisses erfreu erfreue erfreuen erfreuest erfreuet erfreulich erfreuliche erfreulichem erfreulichen erfreulicher erfreulicher erfreulichere erfreulicherem erfreulicheren erfreulicherer erfreulicheres erfreuliches erfreulichst erfreulichste erfreulichstem erfreulichsten erfreulichster erfreulichstes erfreust erfreut erfreute erfreuten erfreutest erfreutet erfrischend erfüll erfülle erfüllen erfüllest erfüllet erfüllst erfüllt erfüllte erfüllten erfülltest erfülltet Erfüllung Erfüllungen ergänz ergänze ergänzen ergänzest ergänzet ergänzt ergänzte ergänzten ergänztest ergänztet Ergänzung Ergänzungen ergebnisreich ergebnisreiche ergebnisreichem ergebnisreichen ergebnisreicher ergebnisreichere ergebnisreicherem ergebnisreicheren ergebnisreicherer ergebnisreicheres ergebnisreiches ergebnisreichst ergebnisreichste ergebnisreichstem ergebnisreichsten ergebnisreichster ergebnisreichstes ergiebig ergiebige ergiebigem ergiebigen ergiebiger ergiebigere ergiebigerem ergiebigeren ergiebigerer ergiebigeres ergiebiges Ergiebigkeit ergiebigst ergiebigste ergiebigstem ergiebigsten ergiebigster ergiebigstes erhalten erhältlich erhältliche erhältlichem erhältlichen erhältlicher erhältlichere erhältlicherem erhältlicheren erhältlicherer erhältlicheres erhältliches erhältlichst erhältlichste erhältlichstem erhältlichsten erhältlichster erhältlichstes Erhaltung erhebend erhebende erhebendem erhebenden erhebender erhebendere erhebenderem erhebenderen erhebenderer erhebenderes erhebendes erhebendst erhebendste erhebendstem erhebendsten erhebendster erhebendstes erheblich erhebliche erheblichem erheblichen erheblicher erheblichere erheblicherem erheblicheren erheblicherer erheblicheres erhebliches erheblichst erheblichste erheblichstem erheblichsten erheblichster erheblichstes erhöh erhöhe erhöhen erhöhest erhöhet erhöhst erhöht erhöhte erhöhten erhöhtest erhöhtet Erhöhung Erhöhungen erhol erhole erholen erholest erholet erholsam erholsame erholsamem erholsamen erholsamer erholsamere erholsamere</t>
  </si>
  <si>
    <t>m erholsameren erholsamerer erholsameres erholsames erholsamst erholsamste erholsamstem erholsamsten erholsamster erholsamstes erholst erholt erholte erholten erholtest erholtet Erholung erkennbar erkennbare erkennbarem erkennbaren erkennbarer erkennbarere erkennbarerem erkennbareren erkennbarerer erkennbareres erkennbares erkennbarst erkennbarste erkennbarstem erkennbarsten erkennbarster erkennbarstes erklärt erklärte erklärtem erklärten erklärter erklärtere erklärterem erklärteren erklärterer erklärteres erklärtes erklärtest erklärteste erklärtestem erklärtesten erklärtester erklärtestes erklimmen erlaub erlaube erlauben erlaubest erlaubet Erlaubnis Erlaubnisse Erlaubnissen erlaubst erlaubt erlaubte erlaubten erlaubtest erlaubtet erleichter erleichtere erleichteren erleichtern erleichterst erleichtert erleichterte erleichterten erleichtertest erleichtertet Erleichterung Erleichterungen erleucht erleuchte erleuchten erleuchtest erleuchtet erleuchtete erleuchteten erleuchtetest erleuchtetet erleuchtte erleuchtten erleuchttest erleuchttet Erleuchtung Erleuchtungen erlös erlöse erlösen erlösest erlöset erlöst erlöste erlösten erlöstest erlöstet Erlösung Erlösungen ermöglich ermögliche ermöglichen ermöglichest ermöglichet ermöglichst ermöglicht ermöglichte ermöglichten ermöglichtest ermöglichtet ermunternd ermutig ermutige ermutigen ermutigend ermutigest ermutiget ermutigst ermutigt ermutigte ermutigten ermutigtest ermutigtet Ermutigung Ermutigungen erneuer erneuere erneueren erneuern erneuerst erneuert erneuerte erneuerten erneuertest erneuertet Erneuerung Erneuerungen ernsthaft ernsthafte ernsthaftem ernsthaften ernsthafter ernsthaftere ernsthafterem ernsthafteren ernsthafterer ernsthafteres ernsthaftes ernsthaftest ernsthafteste ernsthaftestem ernsthaftesten ernsthaftester ernsthaftestes Ernsthaftigkeit erreich erreiche erreichen erreichest erreichet erreichst erreicht erreichte erreichten erreichtest erreichtet erschaffen erschlossen Ersparnis Ersparnise Ersparnisen Ersparnisse ersprießlich ersprießliche ersprießlichem ersprießlichen ersprießlicher ersprießlichere ersprießlicherem ersprießlicheren ersprießlicherer ersprießlicheres ersprießliches ersprießlichst ersprießlichste ersprießlichstem ersprießlichsten ersprießlichster ersprießlichstes erstaun erstaune erstaunen erstaunest erstaunet erstaunlich erstaunliche erstaunlichem erstaunlichen erstaunlicher erstaunlichere erstaunlicherem erstaunlicheren erstaunlicherer erstaunlicheres erstaunliches erstaunlichst erstaunlichste erstaunlichstem erstaunlichsten erstaunlichster erstaunlichstes erstaunst erstaunt erstaunte erstaunten erstauntest erstauntet erstklassig erstklassige erstklassigem erstklassigen erstklassiger erstklassigere erstklassigerem erstklassigeren erstklassigerer erstklassigeres erstklassiges erstklassigst erstklassigste erstklassigstem erstklassigsten erstklassigster erstklassigstes erstrangig erstrangige erstrangigem erstrangigen erstrangiger erstrangigere erstrangigerem erstrangigeren erstrangigerer erstrangigeres erstrangiges erstrangigst erstrangigste erstrangigstem erstrangigsten erstrangigster erstrangigstes erstrebenswert erstrebenswerte erstrebenswertem erstrebenswerten erstrebenswerter erstrebenswertere erstrebenswerterem erstrebenswerteren erstrebenswerterer erstrebenswerteres erstrebenswertes erstrebenswertest erstrebenswerteste erstrebenswertestem erstrebenswertesten erstrebenswertester erstrebenswertestes Ertrag Erträge Erträgen Ertrages ertragreich ertragreiche ertragreichem ertragreichen ertragreicher ertragreichere ertragreicherem ertragreicheren ertragreicherer ertragreicheres ertragreiches ertragreichst ertragreichste ertragreichstem ertragreichsten ertragreichster ertragreichstes Ertrags erweiter erweitere erweiteren erweitern erweiterst erweitert erweitert erweiterte erweiterten erweitertest erweitertet Erweiterung Erweiterungen erwünscht erwünschte erwünschtem erwünschten erwünschter erwünschtere erwünschterem erwünschteren erwünschterer erwünschteres erwünschtes erwünschtest erwünschteste erwünschtestem erwünschtesten erwünschtester erwünschtestes erzeug erzeuge erzeugen erzeugest erzeuget Erzeugnis Erzeugnise Erzeugnisen Erzeugnises Erzeugniss Erzeugnisse Erzeugnissen Erzeugnisses erzeugst erzeugt erzeugte erzeugten erzeugtest erzeugtet erziel erziele erzielen erzielest erzielet erzielst erzielt erzielte erzielten erzieltest erzieltet etabliert etablierte etabliertem etablierten etablierter etabliertere etablierterem etablierteren etablierterer etablierteres etabliertes etabliertest etablierteste etabliertestem etabliertesten etabliertester etabliertestes euphorisch euphorische euphorischem euphorischen euphorischer euphorischere euphorischerem euphorischeren euphorischerer euphorischeres euphorisches euphorischst euphorischste euphorischstem euphorischsten euphorischster euphorischstes exakt exakte exaktem exakten exakter exaktere exakterem exakteren exakterer exakteres exaktes exaktest exakteste exaktestem exaktesten exaktester exaktestes exklusiv exklusive exklusivem exklusiven exklusiver exklusivere exklusiverem exklusiveren exklusiverer exklusiveres exklusives exklusivst exklusivste exklusivstem exklusivsten exklusivster exklusivstes exorbitant exorbitante exorbitantem exorbitanten exorbitanter exorbitantere exorbitanterem exorbitanteren exorbitanterer exorbitanteres exorbitantes exorbitantest exorbitanteste exorbitantestem exorbitantesten exorbitantester exorbitantestes exotisch exotische exotischem exotischen exotischer exotischere exotischerem exotischeren exotischerer exotischeres exotisches exotischst exotischste exotischstem exotischsten exotischster exotischstes Experte Experten Expertise Expertisen explosiv explosive explosivem explosiven explosiver explosivere explosiverem explosiveren explosiverer explosiveres explosives explosivst explosivste explosivstem explosivsten explosivster explosivstes exponiert exponierte exponiertem exponierten exponierter exponiertere exponierterem exponie</t>
  </si>
  <si>
    <t>rteren exponierterer exponierteres exponiertes exponiertest exponierteste exponiertestem exponiertesten exponiertester exponiertestes exquisit exquisite exquisitem exquisiten exquisiter exquisitere exquisiterem exquisiteren exquisiterer exquisiteres exquisites exquisitest exquisiteste exquisitestem exquisitesten exquisitester exquisitestes extravagant extravagante extravagantem extravaganten extravaganter extravagantere extravaganterem extravaganteren extravaganterer extravaganteres extravagantes extravagantest extravaganteste extravagantestem extravagantesten extravagantester extravagantestes exzellent exzellente exzellentem exzellenten exzellenter exzellentere exzellenterem exzellenteren exzellenterer exzellenteres exzellentes exzellentest exzellenteste exzellentestem exzellentesten exzellentester exzellentestes Exzellenz Exzellenzen fabelhaft fabelhafte fabelhaftem fabelhaften fabelhafter fabelhaftere fabelhafterem fabelhafteren fabelhafterer fabelhafteres fabelhaftes fabelhaftest fabelhafteste fabelhaftestem fabelhaftesten fabelhaftester fabelhaftestes fähig fähige fähigem fähigen fähiger fähigere fähigerem fähigeren fähigerer fähigeres fähiges Fähigkeit Fähigkeiten fähigst fähigste fähigstem fähigsten fähigster fähigstes fair faire fairem fairen fairer fairere fairerem faireren fairerer faireres faires Fairness fairst fairste fairstem fairsten fairster fairstes famos famose famosem famosen famoser famosere famoserem famoseren famoserer famoseres famoses famosest famoseste famosestem famosesten famosester famosestes fantasievoll fantasievolle fantasievollem fantasievollen fantasievoller fantasievollere fantasievollerem fantasievolleren fantasievollerer fantasievolleres fantasievolles fantasievollst fantasievollste fantasievollstem fantasievollsten fantasievollster fantasievollstes fantastisch Faszination faszinier fasziniere faszinieren faszinierend faszinierest faszinieret faszinierst fasziniert faszinierte faszinierten fasziniertest fasziniertet favorisier favorisiere favorisieren favorisierest favorisieret favorisierst favorisiert favorisierte favorisierten favorisiertest favorisiertet Favorit Favoriten fehlerfrei fehlerfreie fehlerfreiem fehlerfreien fehlerfreier fehlerfreiere fehlerfreierem fehlerfreieren fehlerfreierer fehlerfreieres fehlerfreies fehlerfreiest fehlerfreieste fehlerfreiestem fehlerfreiesten fehlerfreiester fehlerfreiestes fehlerfreist fehlerfreiste fehlerfreistem fehlerfreisten fehlerfreister fehlerfreistes Feier feier feiere feieren feierest feieret feiern Feiern feierst feiert feierte feierten feiertest feiertet fein feine feinem feinen feiner feinere feinerem feineren feinerer feineres feines feinst feinste feinstem feinsten feinster feinstes fertig fertig fertige fertige fertigem fertigen fertigen fertiger fertigere fertigerem fertigeren fertigerer fertigeres fertiges fertigest fertiget Fertigkeit Fertigkeiten fertigst fertigst fertigste fertigstem fertigsten fertigster fertigstes fertigt fertigte fertigten fertigtest fertigtet fesch fesche feschem feschen fescher feschere fescherem fescheren fescherer fescheres fesches feschest fescheste feschestem feschesten feschester feschestes feschst feschste feschstem feschsten feschster feschstes fesselnd Fest Festakt Festakte Festakten Festaktes Festakts Feste Festen Festes Festigkeit festlich festliche festlichem festlichen festlicher festlichere festlicherem festlicheren festlicherer festlicheres festliches Festlichkeit Festlichkeiten festlichst festlichste festlichstem festlichsten festlichster festlichstes Fests fidel fidele fidelem fidelen fideler fidelere fidelerem fideleren fidelerer fideleres fideles fidelst fidelste fidelstem fidelsten fidelster fidelstes finanzieren Finanzierung Finanzierungen findig findige findigem findigen findiger findigere findigerem findigeren findigerer findigeres findiges findigst findigste findigstem findigsten findigster findigstes fit fite fitem fiten fiter fitere fiterem fiteren fiterer fiteres fites fitest fiteste fitestem fitesten fitester fitestes Fitness Flair Flairs Fleiß Fleißes fleißig fleißige fleißigem fleißigen fleißiger fleißigere fleißigerem fleißigeren fleißigerer fleißigeres fleißiges fleißigst fleißigste fleißigstem fleißigsten fleißigster fleißigstes Fleißs flexibel flexibelst flexibelste flexibelstem flexibelsten flexibelster flexibelstes Flexibilität flexible flexiblem flexiblen flexibler flexiblere flexiblerem flexibleren flexiblerer flexibleres flexibles flink flinke flinkem flinken flinker flinkere flinkerem flinkeren flinkerer flinkeres flinkes flinkst flinkste flinkstem flinksten flinkster flinkstes florier floriere florieren florierest florieret florierst floriert florierte florierten floriertest floriertet flott flotte flottem flotten flotter flottere flotterem flotteren flotterer flotteres flottes flottest flotteste flottestem flottesten flottester flottestes flüssig flüssige flüssigem flüssigen flüssiger flüssigere flüssigerem flüssigeren flüssigerer flüssigeres flüssiges flüssigst flüssigste flüssigstem flüssigsten flüssigster flüssigstes förder fördere förderen fördern förderst fördert förderte förderten fördertest fördertet Förderung Förderungen formvollendet formvollendete formvollendetem formvollendeten formvollendeter formvollendetere formvollendeterem formvollendeteren formvollendeterer formvollendeteres formvollendetes formvollendetst formvollendetste formvollendetstem formvollendetsten formvollendetster formvollendetstes fortdauernd fortschreiten Fortschritt frei freie freiem freien freier freiere freierem freieren freierer freieres freies freiest freieste freiestem freiesten freiester freiestes Freiheit Freiheiten freikommen freisprechen Freispruch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t>
  </si>
  <si>
    <t>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t>
  </si>
  <si>
    <t xml:space="preserve">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t>
  </si>
  <si>
    <t>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
  </si>
  <si>
    <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t>
  </si>
  <si>
    <t xml:space="preserve">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t>
  </si>
  <si>
    <t>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t>
  </si>
  <si>
    <t>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t>
  </si>
  <si>
    <t>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t>
  </si>
  <si>
    <t xml:space="preserv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t>
  </si>
  <si>
    <t>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
  </si>
  <si>
    <t>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t>
  </si>
  <si>
    <t>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t>
  </si>
  <si>
    <t>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t>
  </si>
  <si>
    <t>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t>
  </si>
  <si>
    <t xml:space="preserve">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t>
  </si>
  <si>
    <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t>
  </si>
  <si>
    <t>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t>
  </si>
  <si>
    <t>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t>
  </si>
  <si>
    <t>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t>
  </si>
  <si>
    <t>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t>
  </si>
  <si>
    <t>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t>
  </si>
  <si>
    <t>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t>
  </si>
  <si>
    <t xml:space="preserve">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
  </si>
  <si>
    <t>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</si>
  <si>
    <t>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t>
  </si>
  <si>
    <t>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t>
  </si>
  <si>
    <t xml:space="preserve">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t>
  </si>
  <si>
    <t>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t>
  </si>
  <si>
    <t>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t>
  </si>
  <si>
    <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t>
  </si>
  <si>
    <t>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t>
  </si>
  <si>
    <t>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t>
  </si>
  <si>
    <t>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</si>
  <si>
    <t>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t>
  </si>
  <si>
    <t>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t>
  </si>
  <si>
    <t>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t>
  </si>
  <si>
    <t>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t>
  </si>
  <si>
    <t>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
  </si>
  <si>
    <t>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t>
  </si>
  <si>
    <t>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
  </si>
  <si>
    <t>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t>
  </si>
  <si>
    <t>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t>
  </si>
  <si>
    <t>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
  </si>
  <si>
    <t>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t>
  </si>
  <si>
    <t>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t>
  </si>
  <si>
    <t>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t>
  </si>
  <si>
    <t>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t>
  </si>
  <si>
    <t>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t>
  </si>
  <si>
    <t>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t>
  </si>
  <si>
    <t>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t>
  </si>
  <si>
    <t>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t>
  </si>
  <si>
    <t>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t>
  </si>
  <si>
    <t>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t>
  </si>
  <si>
    <t>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t>
  </si>
  <si>
    <t>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t>
  </si>
  <si>
    <t xml:space="preserve">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SaveWorkbookIfNeverSaved&lt;/value&gt;
      &lt;/setting&gt;
    &lt;/AutomateTasksUserSettings&gt;
    &lt;AutoFillUserSettings3&gt;
      &lt;setting name="EdgeWidthSourceColumnName" serializeAs="String"&gt;
        &lt;value&gt;Edge Weight&lt;/value&gt;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t>
  </si>
  <si>
    <t xml:space="preserve">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Red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0 100 500 True False&lt;/value&gt;
      &lt;/setting&gt;
      &lt;setting name="VertexXDetails" serializeAs="String"&gt;
        &lt;value&gt;False False 0 0 0 9999 False False&lt;/value&gt;
      &lt;/setting&gt;
      &lt;setting name="EdgeAlphaDetails" serializeAs="String"&gt;
        &lt;value&gt;False False 0 0 40 10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t>
  </si>
  <si>
    <t xml:space="preserve">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24pt White BottomCenter 2147483647 2147483647 Black True 200 Black 86 TopLeft Microsoft Sans Serif, 8.25pt Microsoft Sans Serif, 11.25pt&lt;/value&gt;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&lt;value&gt;Bezier&lt;/value&gt;
      &lt;/setting&gt;
    &lt;/GeneralUserSettings4&gt;
    &lt;AutoScaleUserSettings&gt;
      &lt;setting name="AutoScale" serializeAs="String"&gt;
        &lt;value&gt;False&lt;/value&gt;
      &lt;/setting&gt;
    &lt;/AutoScaleUserSettings&gt;
    &lt;GraphZoomAndScaleUserSettings&gt;
      &lt;setting name="GraphScale" serializeAs="String"&gt;
        &lt;value&gt;0.33&lt;/value&gt;
      &lt;/setting&gt;
    &lt;/GraphZoomAndScaleUserSettings&gt;
    &lt;PlugInUserSettings&gt;
      &lt;setting name="PlugInFolderPath" serializeAs="String"&gt;
        &lt;value /&gt;
      &lt;/setting&gt;
    &lt;/PlugInUserSettings&gt;
  &lt;/userSettings&gt;
&lt;/configuration&gt;</t>
  </si>
  <si>
    <t>G1</t>
  </si>
  <si>
    <t>G2</t>
  </si>
  <si>
    <t>G3</t>
  </si>
  <si>
    <t>G4</t>
  </si>
  <si>
    <t>0, 12, 96</t>
  </si>
  <si>
    <t>0, 136, 227</t>
  </si>
  <si>
    <t>0, 100, 50</t>
  </si>
  <si>
    <t>0, 176, 22</t>
  </si>
  <si>
    <t>Vertex Group</t>
  </si>
  <si>
    <t>Vertex 1 Group</t>
  </si>
  <si>
    <t>Vertex 2 Group</t>
  </si>
  <si>
    <t>Word</t>
  </si>
  <si>
    <t>Words in Sentiment List#1: Positive</t>
  </si>
  <si>
    <t>Words in Sentiment List#2: Negative</t>
  </si>
  <si>
    <t>Words in Sentiment List#3: (Add your own word list)</t>
  </si>
  <si>
    <t>Non-categorized Words</t>
  </si>
  <si>
    <t>Total Words</t>
  </si>
  <si>
    <t>abschnitt</t>
  </si>
  <si>
    <t>weblinks</t>
  </si>
  <si>
    <t>analyse</t>
  </si>
  <si>
    <t>diskussion</t>
  </si>
  <si>
    <t>letzte</t>
  </si>
  <si>
    <t>bearbeitung</t>
  </si>
  <si>
    <t>initiative</t>
  </si>
  <si>
    <t>neue</t>
  </si>
  <si>
    <t>soziale</t>
  </si>
  <si>
    <t>marktwirtschaft</t>
  </si>
  <si>
    <t>archiv</t>
  </si>
  <si>
    <t>benutzer</t>
  </si>
  <si>
    <t>archiviert</t>
  </si>
  <si>
    <t>einordnungen</t>
  </si>
  <si>
    <t>einleitung</t>
  </si>
  <si>
    <t>3m</t>
  </si>
  <si>
    <t>user</t>
  </si>
  <si>
    <t>neuer</t>
  </si>
  <si>
    <t>2014</t>
  </si>
  <si>
    <t>2013</t>
  </si>
  <si>
    <t>denkfabrik</t>
  </si>
  <si>
    <t>beitrag</t>
  </si>
  <si>
    <t>umstrittener</t>
  </si>
  <si>
    <t>klimakampange</t>
  </si>
  <si>
    <t>diskussionsabschnitt</t>
  </si>
  <si>
    <t>bot</t>
  </si>
  <si>
    <t>dominik</t>
  </si>
  <si>
    <t>kuehl</t>
  </si>
  <si>
    <t>aw</t>
  </si>
  <si>
    <t>verhältnis</t>
  </si>
  <si>
    <t>afd</t>
  </si>
  <si>
    <t>signaturnachtrag</t>
  </si>
  <si>
    <t>2015</t>
  </si>
  <si>
    <t>copperbot</t>
  </si>
  <si>
    <t>giftbot</t>
  </si>
  <si>
    <t>04</t>
  </si>
  <si>
    <t>05</t>
  </si>
  <si>
    <t>quelle</t>
  </si>
  <si>
    <t>antwort</t>
  </si>
  <si>
    <t>text</t>
  </si>
  <si>
    <t>12</t>
  </si>
  <si>
    <t>24</t>
  </si>
  <si>
    <t>14</t>
  </si>
  <si>
    <t>03</t>
  </si>
  <si>
    <t>defekte</t>
  </si>
  <si>
    <t>85</t>
  </si>
  <si>
    <t>freitag</t>
  </si>
  <si>
    <t>community</t>
  </si>
  <si>
    <t>archiviere</t>
  </si>
  <si>
    <t>wp</t>
  </si>
  <si>
    <t>07</t>
  </si>
  <si>
    <t>21</t>
  </si>
  <si>
    <t>11</t>
  </si>
  <si>
    <t>neuen</t>
  </si>
  <si>
    <t>button</t>
  </si>
  <si>
    <t>beantragen</t>
  </si>
  <si>
    <t>brummbäropa</t>
  </si>
  <si>
    <t>umstrittene</t>
  </si>
  <si>
    <t>entfernt</t>
  </si>
  <si>
    <t>htchenkiller</t>
  </si>
  <si>
    <t>23</t>
  </si>
  <si>
    <t>doppelter</t>
  </si>
  <si>
    <t>131</t>
  </si>
  <si>
    <t>188</t>
  </si>
  <si>
    <t>226</t>
  </si>
  <si>
    <t>keine</t>
  </si>
  <si>
    <t>änderung</t>
  </si>
  <si>
    <t>möglich</t>
  </si>
  <si>
    <t>242</t>
  </si>
  <si>
    <t>186</t>
  </si>
  <si>
    <t>95</t>
  </si>
  <si>
    <t>karsten11</t>
  </si>
  <si>
    <t>29</t>
  </si>
  <si>
    <t>22</t>
  </si>
  <si>
    <t>wikipedia</t>
  </si>
  <si>
    <t>problem</t>
  </si>
  <si>
    <t>13</t>
  </si>
  <si>
    <t>16</t>
  </si>
  <si>
    <t>ds</t>
  </si>
  <si>
    <t>tohma</t>
  </si>
  <si>
    <t>parallelen</t>
  </si>
  <si>
    <t>national</t>
  </si>
  <si>
    <t>sozial</t>
  </si>
  <si>
    <t>ismus</t>
  </si>
  <si>
    <t>181</t>
  </si>
  <si>
    <t>101</t>
  </si>
  <si>
    <t>lsrider</t>
  </si>
  <si>
    <t>01</t>
  </si>
  <si>
    <t>79</t>
  </si>
  <si>
    <t>192</t>
  </si>
  <si>
    <t>99</t>
  </si>
  <si>
    <t>archivbot</t>
  </si>
  <si>
    <t>kharon</t>
  </si>
  <si>
    <t>unternehmen</t>
  </si>
  <si>
    <t>disk</t>
  </si>
  <si>
    <t>re</t>
  </si>
  <si>
    <t>mautpreller</t>
  </si>
  <si>
    <t>fordert</t>
  </si>
  <si>
    <t>rente</t>
  </si>
  <si>
    <t>67</t>
  </si>
  <si>
    <t>erwähnt</t>
  </si>
  <si>
    <t>änderungen</t>
  </si>
  <si>
    <t>special</t>
  </si>
  <si>
    <t>contributions</t>
  </si>
  <si>
    <t>talk</t>
  </si>
  <si>
    <t>version</t>
  </si>
  <si>
    <t>37</t>
  </si>
  <si>
    <t>49</t>
  </si>
  <si>
    <t>103</t>
  </si>
  <si>
    <t>143</t>
  </si>
  <si>
    <t>zurückgesetzt</t>
  </si>
  <si>
    <t>Count</t>
  </si>
  <si>
    <t>Salience</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</si>
  <si>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</si>
  <si>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</si>
  <si>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</si>
  <si>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</si>
  <si>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</si>
  <si>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</si>
  <si>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</si>
  <si>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</si>
  <si>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</si>
  <si>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</si>
  <si>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</si>
  <si>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</si>
  <si>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</si>
  <si>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</si>
  <si>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</si>
  <si>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</si>
  <si>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</si>
  <si>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</si>
  <si>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</si>
  <si>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</si>
  <si>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</si>
  <si>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</si>
  <si>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</si>
  <si>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</si>
  <si>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</si>
  <si>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</si>
  <si>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</si>
  <si>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</si>
  <si>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</si>
  <si>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</si>
  <si>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</si>
  <si>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</si>
  <si>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</si>
  <si>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</si>
  <si>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</si>
  <si>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</si>
  <si>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</si>
  <si>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</si>
  <si>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</si>
  <si>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</si>
  <si>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</si>
  <si>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</si>
  <si>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</si>
  <si>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</si>
  <si>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</si>
  <si>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G4 Count</t>
  </si>
  <si>
    <t>Top Words in Edit Comment</t>
  </si>
  <si>
    <t>weblinks einordnungen einleitung 3m abschnitt denkfabrik umstrittener analyse diskussionsabschnitt dominik</t>
  </si>
  <si>
    <t>abschnitt bearbeitung diskussion initiative neue soziale marktwirtschaft archiv letzte benutzer</t>
  </si>
  <si>
    <t>klimakampange neuer abschnitt verhältnis afd doppelter text</t>
  </si>
  <si>
    <t>abschnitt analyse aw mautpreller</t>
  </si>
  <si>
    <t>Top Word Pairs in Edit Comment in Entire Graph</t>
  </si>
  <si>
    <t>abschnitt,analyse</t>
  </si>
  <si>
    <t>abschnitt,diskussion</t>
  </si>
  <si>
    <t>diskussion,initiative</t>
  </si>
  <si>
    <t>initiative,neue</t>
  </si>
  <si>
    <t>neue,soziale</t>
  </si>
  <si>
    <t>soziale,marktwirtschaft</t>
  </si>
  <si>
    <t>marktwirtschaft,archiv</t>
  </si>
  <si>
    <t>letzte,bearbeitung</t>
  </si>
  <si>
    <t>archiviert,letzte</t>
  </si>
  <si>
    <t>einordnungen,einleitung</t>
  </si>
  <si>
    <t>Top Word Pairs in Edit Comment in G1</t>
  </si>
  <si>
    <t>3m,umstrittener</t>
  </si>
  <si>
    <t>umstrittener,einordnungen</t>
  </si>
  <si>
    <t>diskussionsabschnitt,denkfabrik</t>
  </si>
  <si>
    <t>dominik,kuehl</t>
  </si>
  <si>
    <t>umstrittene,einordnungen</t>
  </si>
  <si>
    <t>denkfabrik,fordert</t>
  </si>
  <si>
    <t>fordert,rente</t>
  </si>
  <si>
    <t>rente,67</t>
  </si>
  <si>
    <t>Top Word Pairs in Edit Comment in G2</t>
  </si>
  <si>
    <t>archiv,2013</t>
  </si>
  <si>
    <t>bearbeitung,benutzer</t>
  </si>
  <si>
    <t>Top Word Pairs in Edit Comment in G3</t>
  </si>
  <si>
    <t>neuer,abschnitt</t>
  </si>
  <si>
    <t>verhältnis,afd</t>
  </si>
  <si>
    <t>doppelter,text</t>
  </si>
  <si>
    <t>Top Word Pairs in Edit Comment in G4</t>
  </si>
  <si>
    <t>analyse,aw</t>
  </si>
  <si>
    <t>aw,mautpreller</t>
  </si>
  <si>
    <t>Top Word Pairs in Edit Comment</t>
  </si>
  <si>
    <t>einordnungen,einleitung  3m,umstrittener  umstrittener,einordnungen  abschnitt,analyse  diskussionsabschnitt,denkfabrik  dominik,kuehl  umstrittene,einordnungen  denkfabrik,fordert  fordert,rente  rente,67</t>
  </si>
  <si>
    <t>abschnitt,diskussion  diskussion,initiative  initiative,neue  neue,soziale  soziale,marktwirtschaft  marktwirtschaft,archiv  letzte,bearbeitung  archiviert,letzte  archiv,2013  bearbeitung,benutzer</t>
  </si>
  <si>
    <t>neuer,abschnitt  verhältnis,afd  doppelter,text</t>
  </si>
  <si>
    <t>abschnitt,analyse  analyse,aw  aw,mautpreller</t>
  </si>
  <si>
    <t>Top Words in Edit Comment by Count</t>
  </si>
  <si>
    <t>umstrittene einordnungen einleitung typos</t>
  </si>
  <si>
    <t>weblinks disk abschnitt analyse einordnungen einleitung unternehmen gerichtet verschoben löschung</t>
  </si>
  <si>
    <t>3m umstrittener einordnungen einleitung link gestrichen irrtum markieren</t>
  </si>
  <si>
    <t>3m umstrittener einordnungen einleitung</t>
  </si>
  <si>
    <t>3m korrekturen denkfabrik dritte meinung</t>
  </si>
  <si>
    <t>diskussionsabschnitt denkfabrik 3m umstrittener einordnungen einleitung</t>
  </si>
  <si>
    <t>dominik kuehl user brummbäropa änderungen special contributions talk diskussion letzte</t>
  </si>
  <si>
    <t>weblinks abschnitt analyse diskussionsabschnitt denkfabrik</t>
  </si>
  <si>
    <t>abschnitt analyse antwort diskussionsabschnitt weblinks aw quelle wengeler denkfabrik</t>
  </si>
  <si>
    <t>neuer abschnitt denkfabrik fordert rente 67 erwähnt</t>
  </si>
  <si>
    <t/>
  </si>
  <si>
    <t>abschnitt analyse</t>
  </si>
  <si>
    <t>unnötig raus</t>
  </si>
  <si>
    <t>abschnitt analyse 3m</t>
  </si>
  <si>
    <t>abschnitt analyse aw mautpreller korr wg bk</t>
  </si>
  <si>
    <t>weblinks verhältnis afd</t>
  </si>
  <si>
    <t>weblinks re dauerhaft erhaltenswerte diskussion geloescht ge erklaert</t>
  </si>
  <si>
    <t>neuer abschnitt unternehmen</t>
  </si>
  <si>
    <t>abschnitt diskussion initiative neue soziale marktwirtschaft archiv archiviert letzte bearbeitung</t>
  </si>
  <si>
    <t>neuen button beantragen</t>
  </si>
  <si>
    <t>bot signaturnachtrag beitrag benutzer 131 188 226 242 186 95</t>
  </si>
  <si>
    <t>neuer abschnitt cdu rand</t>
  </si>
  <si>
    <t>parallelen national sozial ismus neuer abschnitt</t>
  </si>
  <si>
    <t>wp ds bitte beachten</t>
  </si>
  <si>
    <t>defekte weblinks 05 archiviere abschnitt diskussion initiative neue soziale marktwirtschaft</t>
  </si>
  <si>
    <t>neuer abschnitt freitag community beitrag quelle</t>
  </si>
  <si>
    <t>freitag community beitrag quelle</t>
  </si>
  <si>
    <t>keine bearbeitung änderung möglich</t>
  </si>
  <si>
    <t>neuer abschnitt doppelter text</t>
  </si>
  <si>
    <t>klimakampange doppelter text</t>
  </si>
  <si>
    <t>verhältnis afd neuer abschnitt</t>
  </si>
  <si>
    <t>verhältnis afd</t>
  </si>
  <si>
    <t>neuer abschnitt klimakampange</t>
  </si>
  <si>
    <t>klimakampange aw</t>
  </si>
  <si>
    <t>klimakampange antwort zudem doppelpost entfernt</t>
  </si>
  <si>
    <t>Top Words in Edit Comment by Salience</t>
  </si>
  <si>
    <t>typos umstrittene einordnungen einleitung</t>
  </si>
  <si>
    <t>link gestrichen irrtum markieren 3m umstrittener einordnungen einleitung</t>
  </si>
  <si>
    <t>3m umstrittener einordnungen einleitung diskussionsabschnitt denkfabrik</t>
  </si>
  <si>
    <t>brummbäropa 37 49 103 143 dominik kuehl user neuen button</t>
  </si>
  <si>
    <t>abschnitt analyse diskussionsabschnitt denkfabrik weblinks</t>
  </si>
  <si>
    <t>antwort diskussionsabschnitt abschnitt analyse weblinks aw quelle wengeler denkfabrik</t>
  </si>
  <si>
    <t>korr wg bk aw mautpreller abschnitt analyse</t>
  </si>
  <si>
    <t>verhältnis afd weblinks</t>
  </si>
  <si>
    <t>dauerhaft erhaltenswerte diskussion geloescht ge erklaert weblinks re</t>
  </si>
  <si>
    <t>11 giftbot tohma lsrider copperbot archivbot kharon 07 24 04</t>
  </si>
  <si>
    <t>131 188 226 242 186 95 85 181 21 101</t>
  </si>
  <si>
    <t>neuer abschnitt parallelen national sozial ismus</t>
  </si>
  <si>
    <t>bitte beachten wp ds</t>
  </si>
  <si>
    <t>defekte weblinks wikipedia problem 05 letzte bearbeitung 2015 2013 botmeldung</t>
  </si>
  <si>
    <t>htchenkiller karsten11 copperbot 03 giftbot 04 12 23 2015 bot</t>
  </si>
  <si>
    <t>neuer abschnitt verhältnis afd</t>
  </si>
  <si>
    <t>antwort zudem doppelpost entfernt klimakampange</t>
  </si>
  <si>
    <t>Top Word Pairs in Edit Comment by Count</t>
  </si>
  <si>
    <t>umstrittene,einordnungen  einordnungen,einleitung  einleitung,typos</t>
  </si>
  <si>
    <t>abschnitt,analyse  einordnungen,einleitung  weblinks,gerichtet  gerichtet,disk  disk,verschoben  löschung,diskusionsbeitrages  spekulationen,persönliche  persönliche,angriffe  angriffe,gemäß  gemäß,wp</t>
  </si>
  <si>
    <t>3m,umstrittener  umstrittener,einordnungen  einordnungen,einleitung  einleitung,link  link,gestrichen  gestrichen,irrtum  irrtum,markieren</t>
  </si>
  <si>
    <t>3m,umstrittener  umstrittener,einordnungen  einordnungen,einleitung</t>
  </si>
  <si>
    <t>3m,korrekturen  denkfabrik,dritte  dritte,meinung</t>
  </si>
  <si>
    <t>diskussionsabschnitt,denkfabrik  3m,umstrittener  umstrittener,einordnungen  einordnungen,einleitung</t>
  </si>
  <si>
    <t>dominik,kuehl  änderungen,special  special,contributions  kuehl,dominik  user,talk  diskussion,letzte  letzte,version  version,user  37,49  49,103</t>
  </si>
  <si>
    <t>abschnitt,analyse  diskussionsabschnitt,denkfabrik</t>
  </si>
  <si>
    <t>abschnitt,analyse  weblinks,aw  analyse,antwort  diskussionsabschnitt,quelle  quelle,wengeler  wengeler,antwort  diskussionsabschnitt,denkfabrik</t>
  </si>
  <si>
    <t>neuer,abschnitt  abschnitt,denkfabrik  denkfabrik,fordert  fordert,rente  rente,67  67,erwähnt</t>
  </si>
  <si>
    <t>unnötig,raus</t>
  </si>
  <si>
    <t>abschnitt,analyse  analyse,3m</t>
  </si>
  <si>
    <t>abschnitt,analyse  analyse,aw  aw,mautpreller  analyse,korr  korr,wg  wg,bk</t>
  </si>
  <si>
    <t>weblinks,re  dauerhaft,erhaltenswerte  erhaltenswerte,diskussion  diskussion,geloescht  geloescht,ge  ge,erklaert</t>
  </si>
  <si>
    <t>neuer,abschnitt  abschnitt,unternehmen</t>
  </si>
  <si>
    <t>abschnitt,diskussion  diskussion,initiative  initiative,neue  neue,soziale  soziale,marktwirtschaft  marktwirtschaft,archiv  archiviert,letzte  letzte,bearbeitung  bearbeitung,benutzer  archiv,2013</t>
  </si>
  <si>
    <t>neuen,button  button,beantragen</t>
  </si>
  <si>
    <t>bot,signaturnachtrag  signaturnachtrag,beitrag  beitrag,benutzer  131,188  188,226  242,186  186,95  85,181  181,21  21,101</t>
  </si>
  <si>
    <t>neuer,abschnitt  abschnitt,cdu  cdu,rand</t>
  </si>
  <si>
    <t>parallelen,national  national,sozial  sozial,ismus  neuer,abschnitt  abschnitt,parallelen</t>
  </si>
  <si>
    <t>wp,ds  bitte,wp  ds,beachten</t>
  </si>
  <si>
    <t>defekte,weblinks  archiviere,abschnitt  abschnitt,diskussion  diskussion,initiative  initiative,neue  neue,soziale  soziale,marktwirtschaft  marktwirtschaft,archiv  wikipedia,defekte  letzte,bearbeitung</t>
  </si>
  <si>
    <t>neuer,abschnitt  abschnitt,freitag  freitag,community  community,beitrag  beitrag,quelle</t>
  </si>
  <si>
    <t>freitag,community  community,beitrag  beitrag,quelle</t>
  </si>
  <si>
    <t>abschnitt,diskussion  diskussion,initiative  initiative,neue  neue,soziale  soziale,marktwirtschaft  marktwirtschaft,archiv  archiviert,letzte  letzte,bearbeitung  bearbeitung,user  bot,abschnitt</t>
  </si>
  <si>
    <t>keine,bearbeitung  bearbeitung,änderung  änderung,möglich</t>
  </si>
  <si>
    <t>neuer,abschnitt  abschnitt,doppelter  doppelter,text</t>
  </si>
  <si>
    <t>verhältnis,afd  neuer,abschnitt  abschnitt,verhältnis</t>
  </si>
  <si>
    <t>neuer,abschnitt  abschnitt,klimakampange</t>
  </si>
  <si>
    <t>klimakampange,aw</t>
  </si>
  <si>
    <t>klimakampange,antwort  antwort,zudem  zudem,doppelpost  doppelpost,entfernt</t>
  </si>
  <si>
    <t>Top Word Pairs in Edit Comment by Salience</t>
  </si>
  <si>
    <t>einleitung,typos  umstrittene,einordnungen  einordnungen,einleitung</t>
  </si>
  <si>
    <t>einleitung,link  link,gestrichen  gestrichen,irrtum  irrtum,markieren  3m,umstrittener  umstrittener,einordnungen  einordnungen,einleitung</t>
  </si>
  <si>
    <t>3m,umstrittener  umstrittener,einordnungen  einordnungen,einleitung  diskussionsabschnitt,denkfabrik</t>
  </si>
  <si>
    <t>37,49  49,103  103,143  dominik,kuehl  contributions,dominik  kuehl,user  talk,dominik  kuehl,diskussion  user,37  143,37</t>
  </si>
  <si>
    <t>analyse,korr  korr,wg  wg,bk  analyse,aw  aw,mautpreller  abschnitt,analyse</t>
  </si>
  <si>
    <t>dauerhaft,erhaltenswerte  erhaltenswerte,diskussion  diskussion,geloescht  geloescht,ge  ge,erklaert  weblinks,re</t>
  </si>
  <si>
    <t>01,2014  benutzer,giftbot  giftbot,giftbot  giftbot,24  24,04  04,2014  2014,03  03,16  16,40  benutzer,tohma</t>
  </si>
  <si>
    <t>131,188  188,226  242,186  186,95  85,181  181,21  21,101  79,192  192,99  benutzer,131</t>
  </si>
  <si>
    <t>neuer,abschnitt  abschnitt,parallelen  parallelen,national  national,sozial  sozial,ismus</t>
  </si>
  <si>
    <t>bitte,wp  ds,beachten  wp,ds</t>
  </si>
  <si>
    <t>defekte,weblinks  wikipedia,defekte  letzte,bearbeitung  05,2015  archiv,2013  weblinks,wikipedia  weblinks,botmeldung  botmeldung,wikipedia  weblinks,bot2015  bot2015,problem</t>
  </si>
  <si>
    <t>bot,abschnitt  archiv,2017#doppelter  2017#doppelter,text  text,archiviert  user,htchenkiller  htchenkiller,htchenkiller  htchenkiller,30  30,08  08,2019  2019,12</t>
  </si>
  <si>
    <t>neuer,abschnitt  abschnitt,verhältnis  verhältnis,afd</t>
  </si>
  <si>
    <t>192, 192, 192</t>
  </si>
  <si>
    <t>Red</t>
  </si>
  <si>
    <t>225, 94, 94</t>
  </si>
  <si>
    <t>G1: weblinks einordnungen einleitung 3m abschnitt denkfabrik umstrittener analyse diskussionsabschnitt dominik</t>
  </si>
  <si>
    <t>G2: abschnitt bearbeitung diskussion initiative neue soziale marktwirtschaft archiv letzte benutzer</t>
  </si>
  <si>
    <t>G3: klimakampange neuer abschnitt verhältnis afd doppelter text</t>
  </si>
  <si>
    <t>G4: abschnitt analyse aw mautpreller</t>
  </si>
  <si>
    <t>Edge Weight▓1▓3▓0▓True▓Silver▓Red▓▓Edge Weight▓1▓3▓0▓3▓10▓False▓Edge Weight▓1▓3▓0▓40▓10▓False▓▓0▓0▓0▓True▓Black▓Black▓▓Betweenness Centrality▓0▓298.97619▓3▓100▓500▓False▓▓0▓0▓0▓0▓0▓False▓▓0▓0▓0▓0▓0▓False▓▓0▓0▓0▓0▓0▓False</t>
  </si>
  <si>
    <t>GraphSource░MediaWiki▓GraphTerm░Initiative_Neue_Soziale_Marktwirtschaft▓ImportDescription░The graph represents the User-User Discussions network of the "Initiative_Neue_Soziale_Marktwirtschaft" seed article in de.wikipedia.org MediaWiki domain.  The network was obtained from MediaWiki on Wednesday, 11 September 2019 at 07:53 UTC.
The 200 most recent revisions are being analyzed.▓ImportSuggestedTitle░MediaWiki Map for "Initiative_Neue_Soziale_Marktwirtschaft" article▓ImportSuggestedFileNameNoExtension░2019-09-11 07-52-18 NodeXL MediaWiki Initiative_Neue_Soziale_Marktwirtschaft▓GroupingDescription░The graph's vertices were grouped by cluster using the Clauset-Newman-Moore cluster algorithm.▓LayoutAlgorithm░The graph was laid out using the Fruchterman-Reingold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</si>
</sst>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Link" xfId="28"/>
  </cellStyles>
  <dxfs count="20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1"/>
      <tableStyleElement type="headerRow" dxfId="200"/>
    </tableStyle>
    <tableStyle name="NodeXL Table" pivot="0" count="1">
      <tableStyleElement type="headerRow" dxfId="1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815063"/>
        <c:axId val="54682384"/>
      </c:barChart>
      <c:catAx>
        <c:axId val="50815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82384"/>
        <c:crosses val="autoZero"/>
        <c:auto val="1"/>
        <c:lblOffset val="100"/>
        <c:noMultiLvlLbl val="0"/>
      </c:catAx>
      <c:valAx>
        <c:axId val="546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15063"/>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379409"/>
        <c:axId val="88090"/>
      </c:barChart>
      <c:catAx>
        <c:axId val="223794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090"/>
        <c:crosses val="autoZero"/>
        <c:auto val="1"/>
        <c:lblOffset val="100"/>
        <c:noMultiLvlLbl val="0"/>
      </c:catAx>
      <c:valAx>
        <c:axId val="8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9409"/>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92811"/>
        <c:axId val="7135300"/>
      </c:barChart>
      <c:catAx>
        <c:axId val="792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135300"/>
        <c:crosses val="autoZero"/>
        <c:auto val="1"/>
        <c:lblOffset val="100"/>
        <c:noMultiLvlLbl val="0"/>
      </c:catAx>
      <c:valAx>
        <c:axId val="7135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811"/>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217701"/>
        <c:axId val="41088398"/>
      </c:barChart>
      <c:catAx>
        <c:axId val="642177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88398"/>
        <c:crosses val="autoZero"/>
        <c:auto val="1"/>
        <c:lblOffset val="100"/>
        <c:noMultiLvlLbl val="0"/>
      </c:catAx>
      <c:valAx>
        <c:axId val="41088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7701"/>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251263"/>
        <c:axId val="39825912"/>
      </c:barChart>
      <c:catAx>
        <c:axId val="342512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25912"/>
        <c:crosses val="autoZero"/>
        <c:auto val="1"/>
        <c:lblOffset val="100"/>
        <c:noMultiLvlLbl val="0"/>
      </c:catAx>
      <c:valAx>
        <c:axId val="3982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1263"/>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888889"/>
        <c:axId val="4673410"/>
      </c:barChart>
      <c:catAx>
        <c:axId val="22888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3410"/>
        <c:crosses val="autoZero"/>
        <c:auto val="1"/>
        <c:lblOffset val="100"/>
        <c:noMultiLvlLbl val="0"/>
      </c:catAx>
      <c:valAx>
        <c:axId val="4673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8889"/>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060691"/>
        <c:axId val="43001900"/>
      </c:barChart>
      <c:catAx>
        <c:axId val="42060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01900"/>
        <c:crosses val="autoZero"/>
        <c:auto val="1"/>
        <c:lblOffset val="100"/>
        <c:noMultiLvlLbl val="0"/>
      </c:catAx>
      <c:valAx>
        <c:axId val="4300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60691"/>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472781"/>
        <c:axId val="60601846"/>
      </c:barChart>
      <c:catAx>
        <c:axId val="51472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01846"/>
        <c:crosses val="autoZero"/>
        <c:auto val="1"/>
        <c:lblOffset val="100"/>
        <c:noMultiLvlLbl val="0"/>
      </c:catAx>
      <c:valAx>
        <c:axId val="6060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2781"/>
        <c:crosses val="autoZero"/>
        <c:crossBetween val="between"/>
        <c:dispUnits/>
      </c:valAx>
    </c:plotArea>
    <c:plotVisOnly val="0"/>
    <c:dispBlanksAs val="gap"/>
    <c:showDLblsOverMax val="0"/>
  </c:chart>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545703"/>
        <c:axId val="9802464"/>
      </c:barChart>
      <c:catAx>
        <c:axId val="8545703"/>
        <c:scaling>
          <c:orientation val="minMax"/>
        </c:scaling>
        <c:axPos val="b"/>
        <c:delete val="1"/>
        <c:majorTickMark val="out"/>
        <c:minorTickMark val="none"/>
        <c:tickLblPos val="none"/>
        <c:crossAx val="9802464"/>
        <c:crosses val="autoZero"/>
        <c:auto val="1"/>
        <c:lblOffset val="100"/>
        <c:noMultiLvlLbl val="0"/>
      </c:catAx>
      <c:valAx>
        <c:axId val="9802464"/>
        <c:scaling>
          <c:orientation val="minMax"/>
        </c:scaling>
        <c:axPos val="l"/>
        <c:delete val="1"/>
        <c:majorTickMark val="out"/>
        <c:minorTickMark val="none"/>
        <c:tickLblPos val="none"/>
        <c:crossAx val="8545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de-DE"/>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118" totalsRowShown="0" headerRowDxfId="198" dataDxfId="162">
  <autoFilter ref="A2:AD118"/>
  <tableColumns count="30">
    <tableColumn id="1" name="Vertex 1" dataDxfId="147"/>
    <tableColumn id="2" name="Vertex 2" dataDxfId="145"/>
    <tableColumn id="3" name="Color" dataDxfId="146"/>
    <tableColumn id="4" name="Width" dataDxfId="171"/>
    <tableColumn id="11" name="Style" dataDxfId="170"/>
    <tableColumn id="5" name="Opacity" dataDxfId="169"/>
    <tableColumn id="6" name="Visibility" dataDxfId="168"/>
    <tableColumn id="10" name="Label" dataDxfId="167"/>
    <tableColumn id="12" name="Label Text Color" dataDxfId="166"/>
    <tableColumn id="13" name="Label Font Size" dataDxfId="165"/>
    <tableColumn id="14" name="Reciprocated?" dataDxfId="101"/>
    <tableColumn id="7" name="ID" dataDxfId="164"/>
    <tableColumn id="9" name="Dynamic Filter" dataDxfId="163"/>
    <tableColumn id="8" name="Add Your Own Columns Here" dataDxfId="144"/>
    <tableColumn id="15" name="Relationship" dataDxfId="143"/>
    <tableColumn id="16" name="Edge Weight" dataDxfId="142"/>
    <tableColumn id="17" name="Edge Type" dataDxfId="141"/>
    <tableColumn id="18" name="Edit Comment" dataDxfId="140"/>
    <tableColumn id="19" name="Edit Size" dataDxfId="117"/>
    <tableColumn id="20" name="Vertex 1 Group" dataDxfId="116">
      <calculatedColumnFormula>REPLACE(INDEX(GroupVertices[Group], MATCH(Edges[[#This Row],[Vertex 1]],GroupVertices[Vertex],0)),1,1,"")</calculatedColumnFormula>
    </tableColumn>
    <tableColumn id="21" name="Vertex 2 Group" dataDxfId="79">
      <calculatedColumnFormula>REPLACE(INDEX(GroupVertices[Group], MATCH(Edges[[#This Row],[Vertex 2]],GroupVertices[Vertex],0)),1,1,"")</calculatedColumnFormula>
    </tableColumn>
    <tableColumn id="22" name="Sentiment List #1: Positive Word Count" dataDxfId="78"/>
    <tableColumn id="23" name="Sentiment List #1: Positive Word Percentage (%)" dataDxfId="77"/>
    <tableColumn id="24" name="Sentiment List #2: Negative Word Count" dataDxfId="76"/>
    <tableColumn id="25" name="Sentiment List #2: Negative Word Percentage (%)" dataDxfId="75"/>
    <tableColumn id="26" name="Sentiment List #3: (Add your own word list) Word Count" dataDxfId="74"/>
    <tableColumn id="27" name="Sentiment List #3: (Add your own word list) Word Percentage (%)" dataDxfId="73"/>
    <tableColumn id="28" name="Non-categorized Word Count" dataDxfId="72"/>
    <tableColumn id="29" name="Non-categorized Word Percentage (%)" dataDxfId="71"/>
    <tableColumn id="30" name="Edge Content Word Count" dataDxfId="7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F117" totalsRowShown="0" headerRowDxfId="100" dataDxfId="99">
  <autoFilter ref="A1:F117"/>
  <tableColumns count="6">
    <tableColumn id="1" name="Word" dataDxfId="98"/>
    <tableColumn id="2" name="Count" dataDxfId="97"/>
    <tableColumn id="3" name="Salience" dataDxfId="96"/>
    <tableColumn id="4" name="Word on Sentiment List #1: Positive" dataDxfId="95"/>
    <tableColumn id="5" name="Word on Sentiment List #2: Negative" dataDxfId="94"/>
    <tableColumn id="6" name="Word on Sentiment List #3: (Add your own word list)" dataDxfId="9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K72" totalsRowShown="0" headerRowDxfId="92" dataDxfId="91">
  <autoFilter ref="A1:K72"/>
  <tableColumns count="11">
    <tableColumn id="1" name="Word 1" dataDxfId="90"/>
    <tableColumn id="2" name="Word 2" dataDxfId="89"/>
    <tableColumn id="3" name="Count" dataDxfId="88"/>
    <tableColumn id="4" name="Salience" dataDxfId="87"/>
    <tableColumn id="5" name="Mutual Information" dataDxfId="86"/>
    <tableColumn id="6" name="Word1 on Sentiment List #1: Positive" dataDxfId="85"/>
    <tableColumn id="7" name="Word1 on Sentiment List #2: Negative" dataDxfId="84"/>
    <tableColumn id="8" name="Word1 on Sentiment List #3: (Add your own word list)" dataDxfId="83"/>
    <tableColumn id="9" name="Word2 on Sentiment List #1: Positive" dataDxfId="82"/>
    <tableColumn id="10" name="Word2 on Sentiment List #2: Negative" dataDxfId="81"/>
    <tableColumn id="11" name="Word2 on Sentiment List #3: (Add your own word list)" dataDxfId="8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2" totalsRowShown="0" headerRowDxfId="51" dataDxfId="50">
  <autoFilter ref="A2:C12"/>
  <tableColumns count="3">
    <tableColumn id="1" name="Group 1" dataDxfId="49"/>
    <tableColumn id="2" name="Group 2" dataDxfId="48"/>
    <tableColumn id="3" name="Edges" dataDxfId="47"/>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4" dataDxfId="43">
  <autoFilter ref="A1:B7"/>
  <tableColumns count="2">
    <tableColumn id="1" name="Key" dataDxfId="33"/>
    <tableColumn id="2" name="Value" dataDxfId="32"/>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J11" totalsRowShown="0" headerRowDxfId="31" dataDxfId="30">
  <autoFilter ref="A1:J11"/>
  <tableColumns count="10">
    <tableColumn id="1" name="Top Words in Edit Comment in Entire Graph" dataDxfId="29"/>
    <tableColumn id="2" name="Entire Graph Count" dataDxfId="28"/>
    <tableColumn id="3" name="Top Words in Edit Comment in G1" dataDxfId="27"/>
    <tableColumn id="4" name="G1 Count" dataDxfId="26"/>
    <tableColumn id="5" name="Top Words in Edit Comment in G2" dataDxfId="25"/>
    <tableColumn id="6" name="G2 Count" dataDxfId="24"/>
    <tableColumn id="7" name="Top Words in Edit Comment in G3" dataDxfId="23"/>
    <tableColumn id="8" name="G3 Count" dataDxfId="22"/>
    <tableColumn id="9" name="Top Words in Edit Comment in G4" dataDxfId="21"/>
    <tableColumn id="10" name="G4 Count" dataDxfId="20"/>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J24" totalsRowShown="0" headerRowDxfId="18" dataDxfId="17">
  <autoFilter ref="A14:J24"/>
  <tableColumns count="10">
    <tableColumn id="1" name="Top Word Pairs in Edit Comment in Entire Graph" dataDxfId="16"/>
    <tableColumn id="2" name="Entire Graph Count" dataDxfId="15"/>
    <tableColumn id="3" name="Top Word Pairs in Edit Comment in G1" dataDxfId="14"/>
    <tableColumn id="4" name="G1 Count" dataDxfId="13"/>
    <tableColumn id="5" name="Top Word Pairs in Edit Comment in G2" dataDxfId="12"/>
    <tableColumn id="6" name="G2 Count" dataDxfId="11"/>
    <tableColumn id="7" name="Top Word Pairs in Edit Comment in G3" dataDxfId="10"/>
    <tableColumn id="8" name="G3 Count" dataDxfId="9"/>
    <tableColumn id="9" name="Top Word Pairs in Edit Comment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49" totalsRowShown="0" headerRowDxfId="197" dataDxfId="148">
  <autoFilter ref="A2:AY49"/>
  <tableColumns count="51">
    <tableColumn id="1" name="Vertex" dataDxfId="161"/>
    <tableColumn id="2" name="Color" dataDxfId="160"/>
    <tableColumn id="5" name="Shape" dataDxfId="159"/>
    <tableColumn id="6" name="Size" dataDxfId="158"/>
    <tableColumn id="4" name="Opacity" dataDxfId="139"/>
    <tableColumn id="7" name="Image File" dataDxfId="137"/>
    <tableColumn id="3" name="Visibility" dataDxfId="138"/>
    <tableColumn id="10" name="Label" dataDxfId="157"/>
    <tableColumn id="16" name="Label Fill Color" dataDxfId="156"/>
    <tableColumn id="9" name="Label Position" dataDxfId="134"/>
    <tableColumn id="8" name="Tooltip" dataDxfId="132"/>
    <tableColumn id="18" name="Layout Order" dataDxfId="133"/>
    <tableColumn id="13" name="X" dataDxfId="155"/>
    <tableColumn id="14" name="Y" dataDxfId="154"/>
    <tableColumn id="12" name="Locked?" dataDxfId="153"/>
    <tableColumn id="19" name="Polar R" dataDxfId="152"/>
    <tableColumn id="20" name="Polar Angle" dataDxfId="151"/>
    <tableColumn id="21" name="Degree" dataDxfId="40"/>
    <tableColumn id="22" name="In-Degree" dataDxfId="39"/>
    <tableColumn id="23" name="Out-Degree" dataDxfId="37"/>
    <tableColumn id="24" name="Betweenness Centrality" dataDxfId="38"/>
    <tableColumn id="25" name="Closeness Centrality" dataDxfId="42"/>
    <tableColumn id="26" name="Eigenvector Centrality" dataDxfId="41"/>
    <tableColumn id="15" name="PageRank" dataDxfId="36"/>
    <tableColumn id="27" name="Clustering Coefficient" dataDxfId="34"/>
    <tableColumn id="29" name="Reciprocated Vertex Pair Ratio" dataDxfId="35"/>
    <tableColumn id="11" name="ID" dataDxfId="150"/>
    <tableColumn id="28" name="Dynamic Filter" dataDxfId="149"/>
    <tableColumn id="17" name="Add Your Own Columns Here" dataDxfId="136"/>
    <tableColumn id="30" name="Custom Menu Item Text" dataDxfId="135"/>
    <tableColumn id="31" name="Custom Menu Item Action" dataDxfId="131"/>
    <tableColumn id="32" name="Vertex Type" dataDxfId="128"/>
    <tableColumn id="33" name="Content" dataDxfId="126"/>
    <tableColumn id="34" name="Age" dataDxfId="127"/>
    <tableColumn id="35" name="Gini Coefficient" dataDxfId="130"/>
    <tableColumn id="36" name="Nr Revisions" dataDxfId="129"/>
    <tableColumn id="37" name="URL" dataDxfId="118"/>
    <tableColumn id="38" name="Vertex Group" dataDxfId="69">
      <calculatedColumnFormula>REPLACE(INDEX(GroupVertices[Group], MATCH(Vertices[[#This Row],[Vertex]],GroupVertices[Vertex],0)),1,1,"")</calculatedColumnFormula>
    </tableColumn>
    <tableColumn id="39" name="Sentiment List #1: Positive Word Count" dataDxfId="68"/>
    <tableColumn id="40" name="Sentiment List #1: Positive Word Percentage (%)" dataDxfId="67"/>
    <tableColumn id="41" name="Sentiment List #2: Negative Word Count" dataDxfId="66"/>
    <tableColumn id="42" name="Sentiment List #2: Negative Word Percentage (%)" dataDxfId="65"/>
    <tableColumn id="43" name="Sentiment List #3: (Add your own word list) Word Count" dataDxfId="64"/>
    <tableColumn id="44" name="Sentiment List #3: (Add your own word list) Word Percentage (%)" dataDxfId="63"/>
    <tableColumn id="45" name="Non-categorized Word Count" dataDxfId="62"/>
    <tableColumn id="46" name="Non-categorized Word Percentage (%)" dataDxfId="61"/>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196">
  <autoFilter ref="A2:AI6"/>
  <tableColumns count="35">
    <tableColumn id="1" name="Group" dataDxfId="125"/>
    <tableColumn id="2" name="Vertex Color" dataDxfId="124"/>
    <tableColumn id="3" name="Vertex Shape" dataDxfId="122"/>
    <tableColumn id="22" name="Visibility" dataDxfId="123"/>
    <tableColumn id="4" name="Collapsed?"/>
    <tableColumn id="18" name="Label" dataDxfId="195"/>
    <tableColumn id="20" name="Collapsed X"/>
    <tableColumn id="21" name="Collapsed Y"/>
    <tableColumn id="6" name="ID" dataDxfId="194"/>
    <tableColumn id="19" name="Collapsed Properties" dataDxfId="115"/>
    <tableColumn id="5" name="Vertices" dataDxfId="114"/>
    <tableColumn id="7" name="Unique Edges" dataDxfId="113"/>
    <tableColumn id="8" name="Edges With Duplicates" dataDxfId="112"/>
    <tableColumn id="9" name="Total Edges" dataDxfId="111"/>
    <tableColumn id="10" name="Self-Loops" dataDxfId="110"/>
    <tableColumn id="24" name="Reciprocated Vertex Pair Ratio" dataDxfId="109"/>
    <tableColumn id="25" name="Reciprocated Edge Ratio" dataDxfId="108"/>
    <tableColumn id="11" name="Connected Components" dataDxfId="107"/>
    <tableColumn id="12" name="Single-Vertex Connected Components" dataDxfId="106"/>
    <tableColumn id="13" name="Maximum Vertices in a Connected Component" dataDxfId="105"/>
    <tableColumn id="14" name="Maximum Edges in a Connected Component" dataDxfId="104"/>
    <tableColumn id="15" name="Maximum Geodesic Distance (Diameter)" dataDxfId="103"/>
    <tableColumn id="16" name="Average Geodesic Distance" dataDxfId="102"/>
    <tableColumn id="17" name="Graph Density" dataDxfId="60"/>
    <tableColumn id="23" name="Sentiment List #1: Positive Word Count" dataDxfId="59"/>
    <tableColumn id="26" name="Sentiment List #1: Positive Word Percentage (%)" dataDxfId="58"/>
    <tableColumn id="27" name="Sentiment List #2: Negative Word Count" dataDxfId="57"/>
    <tableColumn id="28" name="Sentiment List #2: Negative Word Percentage (%)" dataDxfId="56"/>
    <tableColumn id="29" name="Sentiment List #3: (Add your own word list) Word Count" dataDxfId="55"/>
    <tableColumn id="30" name="Sentiment List #3: (Add your own word list) Word Percentage (%)" dataDxfId="54"/>
    <tableColumn id="31" name="Non-categorized Word Count" dataDxfId="53"/>
    <tableColumn id="32" name="Non-categorized Word Percentage (%)" dataDxfId="52"/>
    <tableColumn id="33" name="Group Content Word Count" dataDxfId="19"/>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193" dataDxfId="192">
  <autoFilter ref="A1:C48"/>
  <tableColumns count="3">
    <tableColumn id="1" name="Group" dataDxfId="121"/>
    <tableColumn id="2" name="Vertex" dataDxfId="120"/>
    <tableColumn id="3" name="Vertex ID" dataDxfId="11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46"/>
    <tableColumn id="2" name="Value" dataDxfId="4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1"/>
    <tableColumn id="2" name="Degree Frequency" dataDxfId="190">
      <calculatedColumnFormula>COUNTIF(Vertices[Degree], "&gt;= " &amp; D2) - COUNTIF(Vertices[Degree], "&gt;=" &amp; D3)</calculatedColumnFormula>
    </tableColumn>
    <tableColumn id="3" name="In-Degree Bin" dataDxfId="189"/>
    <tableColumn id="4" name="In-Degree Frequency" dataDxfId="188">
      <calculatedColumnFormula>COUNTIF(Vertices[In-Degree], "&gt;= " &amp; F2) - COUNTIF(Vertices[In-Degree], "&gt;=" &amp; F3)</calculatedColumnFormula>
    </tableColumn>
    <tableColumn id="5" name="Out-Degree Bin" dataDxfId="187"/>
    <tableColumn id="6" name="Out-Degree Frequency" dataDxfId="186">
      <calculatedColumnFormula>COUNTIF(Vertices[Out-Degree], "&gt;= " &amp; H2) - COUNTIF(Vertices[Out-Degree], "&gt;=" &amp; H3)</calculatedColumnFormula>
    </tableColumn>
    <tableColumn id="7" name="Betweenness Centrality Bin" dataDxfId="185"/>
    <tableColumn id="8" name="Betweenness Centrality Frequency" dataDxfId="184">
      <calculatedColumnFormula>COUNTIF(Vertices[Betweenness Centrality], "&gt;= " &amp; J2) - COUNTIF(Vertices[Betweenness Centrality], "&gt;=" &amp; J3)</calculatedColumnFormula>
    </tableColumn>
    <tableColumn id="9" name="Closeness Centrality Bin" dataDxfId="183"/>
    <tableColumn id="10" name="Closeness Centrality Frequency" dataDxfId="182">
      <calculatedColumnFormula>COUNTIF(Vertices[Closeness Centrality], "&gt;= " &amp; L2) - COUNTIF(Vertices[Closeness Centrality], "&gt;=" &amp; L3)</calculatedColumnFormula>
    </tableColumn>
    <tableColumn id="11" name="Eigenvector Centrality Bin" dataDxfId="181"/>
    <tableColumn id="12" name="Eigenvector Centrality Frequency" dataDxfId="180">
      <calculatedColumnFormula>COUNTIF(Vertices[Eigenvector Centrality], "&gt;= " &amp; N2) - COUNTIF(Vertices[Eigenvector Centrality], "&gt;=" &amp; N3)</calculatedColumnFormula>
    </tableColumn>
    <tableColumn id="18" name="PageRank Bin" dataDxfId="179"/>
    <tableColumn id="17" name="PageRank Frequency" dataDxfId="178">
      <calculatedColumnFormula>COUNTIF(Vertices[Eigenvector Centrality], "&gt;= " &amp; P2) - COUNTIF(Vertices[Eigenvector Centrality], "&gt;=" &amp; P3)</calculatedColumnFormula>
    </tableColumn>
    <tableColumn id="13" name="Clustering Coefficient Bin" dataDxfId="177"/>
    <tableColumn id="14" name="Clustering Coefficient Frequency" dataDxfId="176">
      <calculatedColumnFormula>COUNTIF(Vertices[Clustering Coefficient], "&gt;= " &amp; R2) - COUNTIF(Vertices[Clustering Coefficient], "&gt;=" &amp; R3)</calculatedColumnFormula>
    </tableColumn>
    <tableColumn id="15" name="Dynamic Filter Bin" dataDxfId="175"/>
    <tableColumn id="16" name="Dynamic Filter Frequency" dataDxfId="1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78" totalsRowShown="0" headerRowDxfId="173">
  <autoFilter ref="J1:K7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de.wikipedia.org/wiki/User:Account2009" TargetMode="External" /><Relationship Id="rId2" Type="http://schemas.openxmlformats.org/officeDocument/2006/relationships/hyperlink" Target="http://de.wikipedia.org/wiki/User:Kharon" TargetMode="External" /><Relationship Id="rId3" Type="http://schemas.openxmlformats.org/officeDocument/2006/relationships/hyperlink" Target="http://de.wikipedia.org/wiki/User:FelMol" TargetMode="External" /><Relationship Id="rId4" Type="http://schemas.openxmlformats.org/officeDocument/2006/relationships/hyperlink" Target="http://de.wikipedia.org/wiki/User:Mandarinentraum" TargetMode="External" /><Relationship Id="rId5" Type="http://schemas.openxmlformats.org/officeDocument/2006/relationships/hyperlink" Target="http://de.wikipedia.org/wiki/User:Olag" TargetMode="External" /><Relationship Id="rId6" Type="http://schemas.openxmlformats.org/officeDocument/2006/relationships/hyperlink" Target="http://de.wikipedia.org/wiki/User:Brummb&#228;ropa" TargetMode="External" /><Relationship Id="rId7" Type="http://schemas.openxmlformats.org/officeDocument/2006/relationships/hyperlink" Target="http://de.wikipedia.org/wiki/User:Pass3456" TargetMode="External" /><Relationship Id="rId8" Type="http://schemas.openxmlformats.org/officeDocument/2006/relationships/hyperlink" Target="http://de.wikipedia.org/wiki/User:Dominik.Kuehl" TargetMode="External" /><Relationship Id="rId9" Type="http://schemas.openxmlformats.org/officeDocument/2006/relationships/hyperlink" Target="http://de.wikipedia.org/wiki/User:80.140.247.92" TargetMode="External" /><Relationship Id="rId10" Type="http://schemas.openxmlformats.org/officeDocument/2006/relationships/hyperlink" Target="http://de.wikipedia.org/wiki/User:37.49.103.143" TargetMode="External" /><Relationship Id="rId11" Type="http://schemas.openxmlformats.org/officeDocument/2006/relationships/hyperlink" Target="http://de.wikipedia.org/wiki/User:Flabber" TargetMode="External" /><Relationship Id="rId12" Type="http://schemas.openxmlformats.org/officeDocument/2006/relationships/hyperlink" Target="http://de.wikipedia.org/wiki/User:Mautpreller" TargetMode="External" /><Relationship Id="rId13" Type="http://schemas.openxmlformats.org/officeDocument/2006/relationships/hyperlink" Target="http://de.wikipedia.org/wiki/User:Miltrak" TargetMode="External" /><Relationship Id="rId14" Type="http://schemas.openxmlformats.org/officeDocument/2006/relationships/hyperlink" Target="http://de.wikipedia.org/wiki/User:2.205.245.49" TargetMode="External" /><Relationship Id="rId15" Type="http://schemas.openxmlformats.org/officeDocument/2006/relationships/hyperlink" Target="http://de.wikipedia.org/wiki/User:77.25.59.164" TargetMode="External" /><Relationship Id="rId16" Type="http://schemas.openxmlformats.org/officeDocument/2006/relationships/hyperlink" Target="http://de.wikipedia.org/wiki/User:89.204.139.232" TargetMode="External" /><Relationship Id="rId17" Type="http://schemas.openxmlformats.org/officeDocument/2006/relationships/hyperlink" Target="http://de.wikipedia.org/wiki/User:Scientia.asiae" TargetMode="External" /><Relationship Id="rId18" Type="http://schemas.openxmlformats.org/officeDocument/2006/relationships/hyperlink" Target="http://de.wikipedia.org/wiki/User:89.204.139.243" TargetMode="External" /><Relationship Id="rId19" Type="http://schemas.openxmlformats.org/officeDocument/2006/relationships/hyperlink" Target="http://de.wikipedia.org/wiki/User:Rita2008" TargetMode="External" /><Relationship Id="rId20" Type="http://schemas.openxmlformats.org/officeDocument/2006/relationships/hyperlink" Target="http://de.wikipedia.org/wiki/User:Karsten11" TargetMode="External" /><Relationship Id="rId21" Type="http://schemas.openxmlformats.org/officeDocument/2006/relationships/hyperlink" Target="http://de.wikipedia.org/wiki/User:188.195.191.212" TargetMode="External" /><Relationship Id="rId22" Type="http://schemas.openxmlformats.org/officeDocument/2006/relationships/hyperlink" Target="http://de.wikipedia.org/wiki/User:Matt1971" TargetMode="External" /><Relationship Id="rId23" Type="http://schemas.openxmlformats.org/officeDocument/2006/relationships/hyperlink" Target="http://de.wikipedia.org/wiki/User:ArchivBot" TargetMode="External" /><Relationship Id="rId24" Type="http://schemas.openxmlformats.org/officeDocument/2006/relationships/hyperlink" Target="http://de.wikipedia.org/wiki/User:79.192.99.5" TargetMode="External" /><Relationship Id="rId25" Type="http://schemas.openxmlformats.org/officeDocument/2006/relationships/hyperlink" Target="http://de.wikipedia.org/wiki/User:CopperBot" TargetMode="External" /><Relationship Id="rId26" Type="http://schemas.openxmlformats.org/officeDocument/2006/relationships/hyperlink" Target="http://de.wikipedia.org/wiki/User:Lsrider" TargetMode="External" /><Relationship Id="rId27" Type="http://schemas.openxmlformats.org/officeDocument/2006/relationships/hyperlink" Target="http://de.wikipedia.org/wiki/User:85.181.21.101" TargetMode="External" /><Relationship Id="rId28" Type="http://schemas.openxmlformats.org/officeDocument/2006/relationships/hyperlink" Target="http://de.wikipedia.org/wiki/User:91.10.54.36" TargetMode="External" /><Relationship Id="rId29" Type="http://schemas.openxmlformats.org/officeDocument/2006/relationships/hyperlink" Target="http://de.wikipedia.org/wiki/User:93.184.26.78" TargetMode="External" /><Relationship Id="rId30" Type="http://schemas.openxmlformats.org/officeDocument/2006/relationships/hyperlink" Target="http://de.wikipedia.org/wiki/User:Tohma" TargetMode="External" /><Relationship Id="rId31" Type="http://schemas.openxmlformats.org/officeDocument/2006/relationships/hyperlink" Target="http://de.wikipedia.org/wiki/User:GiftBot" TargetMode="External" /><Relationship Id="rId32" Type="http://schemas.openxmlformats.org/officeDocument/2006/relationships/hyperlink" Target="http://de.wikipedia.org/wiki/User:Feliks" TargetMode="External" /><Relationship Id="rId33" Type="http://schemas.openxmlformats.org/officeDocument/2006/relationships/hyperlink" Target="http://de.wikipedia.org/wiki/User:85.176.128.231" TargetMode="External" /><Relationship Id="rId34" Type="http://schemas.openxmlformats.org/officeDocument/2006/relationships/hyperlink" Target="http://de.wikipedia.org/wiki/User:TaxonBot" TargetMode="External" /><Relationship Id="rId35" Type="http://schemas.openxmlformats.org/officeDocument/2006/relationships/hyperlink" Target="http://de.wikipedia.org/wiki/User:2.242.186.95" TargetMode="External" /><Relationship Id="rId36" Type="http://schemas.openxmlformats.org/officeDocument/2006/relationships/hyperlink" Target="http://de.wikipedia.org/wiki/User:131.188.3.226" TargetMode="External" /><Relationship Id="rId37" Type="http://schemas.openxmlformats.org/officeDocument/2006/relationships/hyperlink" Target="http://de.wikipedia.org/wiki/User:93.184.128.24" TargetMode="External" /><Relationship Id="rId38" Type="http://schemas.openxmlformats.org/officeDocument/2006/relationships/hyperlink" Target="http://de.wikipedia.org/wiki/User:Nuuk" TargetMode="External" /><Relationship Id="rId39" Type="http://schemas.openxmlformats.org/officeDocument/2006/relationships/hyperlink" Target="http://de.wikipedia.org/wiki/User:87.143.185.6" TargetMode="External" /><Relationship Id="rId40" Type="http://schemas.openxmlformats.org/officeDocument/2006/relationships/hyperlink" Target="http://de.wikipedia.org/wiki/User:Htchenkiller" TargetMode="External" /><Relationship Id="rId41" Type="http://schemas.openxmlformats.org/officeDocument/2006/relationships/hyperlink" Target="http://de.wikipedia.org/wiki/User:Johannnes89" TargetMode="External" /><Relationship Id="rId42" Type="http://schemas.openxmlformats.org/officeDocument/2006/relationships/hyperlink" Target="http://de.wikipedia.org/wiki/User:Andol" TargetMode="External" /><Relationship Id="rId43" Type="http://schemas.openxmlformats.org/officeDocument/2006/relationships/hyperlink" Target="http://de.wikipedia.org/wiki/User:TheRandomIP" TargetMode="External" /><Relationship Id="rId44" Type="http://schemas.openxmlformats.org/officeDocument/2006/relationships/comments" Target="../comments2.xml" /><Relationship Id="rId45" Type="http://schemas.openxmlformats.org/officeDocument/2006/relationships/vmlDrawing" Target="../drawings/vmlDrawing2.vml" /><Relationship Id="rId46" Type="http://schemas.openxmlformats.org/officeDocument/2006/relationships/table" Target="../tables/table2.xm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8"/>
  <sheetViews>
    <sheetView workbookViewId="0" topLeftCell="A1">
      <pane xSplit="2" ySplit="2" topLeftCell="C29"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21.57421875" style="0" bestFit="1" customWidth="1"/>
    <col min="23" max="23" width="26.8515625" style="0" bestFit="1" customWidth="1"/>
    <col min="24" max="24" width="22.421875" style="0" bestFit="1" customWidth="1"/>
    <col min="25" max="25" width="27.7109375" style="0" bestFit="1" customWidth="1"/>
    <col min="26" max="26" width="28.421875" style="0" bestFit="1" customWidth="1"/>
    <col min="27" max="27" width="32.8515625" style="0" bestFit="1" customWidth="1"/>
    <col min="28" max="28" width="18.00390625" style="0" bestFit="1" customWidth="1"/>
    <col min="29" max="29" width="22.140625" style="0" bestFit="1" customWidth="1"/>
    <col min="30" max="30" width="15.140625" style="0" bestFit="1" customWidth="1"/>
  </cols>
  <sheetData>
    <row r="1" spans="3:14" ht="15">
      <c r="C1" s="16" t="s">
        <v>39</v>
      </c>
      <c r="D1" s="17"/>
      <c r="E1" s="17"/>
      <c r="F1" s="17"/>
      <c r="G1" s="16"/>
      <c r="H1" s="14" t="s">
        <v>43</v>
      </c>
      <c r="I1" s="50"/>
      <c r="J1" s="50"/>
      <c r="K1" s="33" t="s">
        <v>42</v>
      </c>
      <c r="L1" s="18" t="s">
        <v>40</v>
      </c>
      <c r="M1" s="18"/>
      <c r="N1" s="15"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249</v>
      </c>
      <c r="P2" s="13" t="s">
        <v>250</v>
      </c>
      <c r="Q2" s="13" t="s">
        <v>251</v>
      </c>
      <c r="R2" s="13" t="s">
        <v>252</v>
      </c>
      <c r="S2" s="13" t="s">
        <v>253</v>
      </c>
      <c r="T2" s="13" t="s">
        <v>538</v>
      </c>
      <c r="U2" s="13" t="s">
        <v>539</v>
      </c>
      <c r="V2" s="52" t="s">
        <v>671</v>
      </c>
      <c r="W2" s="52" t="s">
        <v>672</v>
      </c>
      <c r="X2" s="52" t="s">
        <v>673</v>
      </c>
      <c r="Y2" s="52" t="s">
        <v>674</v>
      </c>
      <c r="Z2" s="52" t="s">
        <v>675</v>
      </c>
      <c r="AA2" s="52" t="s">
        <v>676</v>
      </c>
      <c r="AB2" s="52" t="s">
        <v>677</v>
      </c>
      <c r="AC2" s="52" t="s">
        <v>678</v>
      </c>
      <c r="AD2" s="52" t="s">
        <v>679</v>
      </c>
    </row>
    <row r="3" spans="1:30" ht="15" customHeight="1">
      <c r="A3" s="65" t="s">
        <v>254</v>
      </c>
      <c r="B3" s="65" t="s">
        <v>254</v>
      </c>
      <c r="C3" s="66" t="s">
        <v>845</v>
      </c>
      <c r="D3" s="67">
        <v>3</v>
      </c>
      <c r="E3" s="68"/>
      <c r="F3" s="69">
        <v>40</v>
      </c>
      <c r="G3" s="66"/>
      <c r="H3" s="70"/>
      <c r="I3" s="71"/>
      <c r="J3" s="71"/>
      <c r="K3" s="34" t="s">
        <v>65</v>
      </c>
      <c r="L3" s="72">
        <v>3</v>
      </c>
      <c r="M3" s="72"/>
      <c r="N3" s="73"/>
      <c r="O3" s="79" t="s">
        <v>301</v>
      </c>
      <c r="P3" s="79">
        <v>1</v>
      </c>
      <c r="Q3" s="79" t="s">
        <v>302</v>
      </c>
      <c r="R3" s="79" t="s">
        <v>303</v>
      </c>
      <c r="S3" s="79">
        <v>65605</v>
      </c>
      <c r="T3" s="79" t="str">
        <f>REPLACE(INDEX(GroupVertices[Group],MATCH(Edges[[#This Row],[Vertex 1]],GroupVertices[Vertex],0)),1,1,"")</f>
        <v>1</v>
      </c>
      <c r="U3" s="79" t="str">
        <f>REPLACE(INDEX(GroupVertices[Group],MATCH(Edges[[#This Row],[Vertex 2]],GroupVertices[Vertex],0)),1,1,"")</f>
        <v>1</v>
      </c>
      <c r="V3" s="48">
        <v>0</v>
      </c>
      <c r="W3" s="49">
        <v>0</v>
      </c>
      <c r="X3" s="48">
        <v>1</v>
      </c>
      <c r="Y3" s="49">
        <v>16.666666666666668</v>
      </c>
      <c r="Z3" s="48">
        <v>0</v>
      </c>
      <c r="AA3" s="49">
        <v>0</v>
      </c>
      <c r="AB3" s="48">
        <v>5</v>
      </c>
      <c r="AC3" s="49">
        <v>83.33333333333333</v>
      </c>
      <c r="AD3" s="48">
        <v>6</v>
      </c>
    </row>
    <row r="4" spans="1:30" ht="15" customHeight="1">
      <c r="A4" s="65" t="s">
        <v>254</v>
      </c>
      <c r="B4" s="65" t="s">
        <v>255</v>
      </c>
      <c r="C4" s="66" t="s">
        <v>846</v>
      </c>
      <c r="D4" s="67">
        <v>10</v>
      </c>
      <c r="E4" s="68"/>
      <c r="F4" s="69">
        <v>10</v>
      </c>
      <c r="G4" s="66"/>
      <c r="H4" s="70"/>
      <c r="I4" s="71"/>
      <c r="J4" s="71"/>
      <c r="K4" s="34" t="s">
        <v>66</v>
      </c>
      <c r="L4" s="78">
        <v>4</v>
      </c>
      <c r="M4" s="78"/>
      <c r="N4" s="73"/>
      <c r="O4" s="80" t="s">
        <v>301</v>
      </c>
      <c r="P4" s="80">
        <v>3</v>
      </c>
      <c r="Q4" s="80" t="s">
        <v>302</v>
      </c>
      <c r="R4" s="80" t="s">
        <v>304</v>
      </c>
      <c r="S4" s="80">
        <v>70862</v>
      </c>
      <c r="T4" s="79" t="str">
        <f>REPLACE(INDEX(GroupVertices[Group],MATCH(Edges[[#This Row],[Vertex 1]],GroupVertices[Vertex],0)),1,1,"")</f>
        <v>1</v>
      </c>
      <c r="U4" s="79" t="str">
        <f>REPLACE(INDEX(GroupVertices[Group],MATCH(Edges[[#This Row],[Vertex 2]],GroupVertices[Vertex],0)),1,1,"")</f>
        <v>1</v>
      </c>
      <c r="V4" s="48">
        <v>0</v>
      </c>
      <c r="W4" s="49">
        <v>0</v>
      </c>
      <c r="X4" s="48">
        <v>1</v>
      </c>
      <c r="Y4" s="49">
        <v>20</v>
      </c>
      <c r="Z4" s="48">
        <v>0</v>
      </c>
      <c r="AA4" s="49">
        <v>0</v>
      </c>
      <c r="AB4" s="48">
        <v>4</v>
      </c>
      <c r="AC4" s="49">
        <v>80</v>
      </c>
      <c r="AD4" s="48">
        <v>5</v>
      </c>
    </row>
    <row r="5" spans="1:30" ht="15">
      <c r="A5" s="65" t="s">
        <v>255</v>
      </c>
      <c r="B5" s="65" t="s">
        <v>254</v>
      </c>
      <c r="C5" s="66" t="s">
        <v>846</v>
      </c>
      <c r="D5" s="67">
        <v>10</v>
      </c>
      <c r="E5" s="68"/>
      <c r="F5" s="69">
        <v>10</v>
      </c>
      <c r="G5" s="66"/>
      <c r="H5" s="70"/>
      <c r="I5" s="71"/>
      <c r="J5" s="71"/>
      <c r="K5" s="34" t="s">
        <v>66</v>
      </c>
      <c r="L5" s="78">
        <v>5</v>
      </c>
      <c r="M5" s="78"/>
      <c r="N5" s="73"/>
      <c r="O5" s="80" t="s">
        <v>301</v>
      </c>
      <c r="P5" s="80">
        <v>4</v>
      </c>
      <c r="Q5" s="80" t="s">
        <v>302</v>
      </c>
      <c r="R5" s="80" t="s">
        <v>305</v>
      </c>
      <c r="S5" s="80">
        <v>72073</v>
      </c>
      <c r="T5" s="79" t="str">
        <f>REPLACE(INDEX(GroupVertices[Group],MATCH(Edges[[#This Row],[Vertex 1]],GroupVertices[Vertex],0)),1,1,"")</f>
        <v>1</v>
      </c>
      <c r="U5" s="79" t="str">
        <f>REPLACE(INDEX(GroupVertices[Group],MATCH(Edges[[#This Row],[Vertex 2]],GroupVertices[Vertex],0)),1,1,"")</f>
        <v>1</v>
      </c>
      <c r="V5" s="48">
        <v>0</v>
      </c>
      <c r="W5" s="49">
        <v>0</v>
      </c>
      <c r="X5" s="48">
        <v>1</v>
      </c>
      <c r="Y5" s="49">
        <v>11.11111111111111</v>
      </c>
      <c r="Z5" s="48">
        <v>0</v>
      </c>
      <c r="AA5" s="49">
        <v>0</v>
      </c>
      <c r="AB5" s="48">
        <v>8</v>
      </c>
      <c r="AC5" s="49">
        <v>88.88888888888889</v>
      </c>
      <c r="AD5" s="48">
        <v>9</v>
      </c>
    </row>
    <row r="6" spans="1:30" ht="15">
      <c r="A6" s="65" t="s">
        <v>255</v>
      </c>
      <c r="B6" s="65" t="s">
        <v>256</v>
      </c>
      <c r="C6" s="66" t="s">
        <v>845</v>
      </c>
      <c r="D6" s="67">
        <v>3</v>
      </c>
      <c r="E6" s="68"/>
      <c r="F6" s="69">
        <v>40</v>
      </c>
      <c r="G6" s="66"/>
      <c r="H6" s="70"/>
      <c r="I6" s="71"/>
      <c r="J6" s="71"/>
      <c r="K6" s="34" t="s">
        <v>66</v>
      </c>
      <c r="L6" s="78">
        <v>6</v>
      </c>
      <c r="M6" s="78"/>
      <c r="N6" s="73"/>
      <c r="O6" s="80" t="s">
        <v>301</v>
      </c>
      <c r="P6" s="80">
        <v>1</v>
      </c>
      <c r="Q6" s="80" t="s">
        <v>302</v>
      </c>
      <c r="R6" s="80" t="s">
        <v>306</v>
      </c>
      <c r="S6" s="80">
        <v>75959</v>
      </c>
      <c r="T6" s="79" t="str">
        <f>REPLACE(INDEX(GroupVertices[Group],MATCH(Edges[[#This Row],[Vertex 1]],GroupVertices[Vertex],0)),1,1,"")</f>
        <v>1</v>
      </c>
      <c r="U6" s="79" t="str">
        <f>REPLACE(INDEX(GroupVertices[Group],MATCH(Edges[[#This Row],[Vertex 2]],GroupVertices[Vertex],0)),1,1,"")</f>
        <v>1</v>
      </c>
      <c r="V6" s="48">
        <v>0</v>
      </c>
      <c r="W6" s="49">
        <v>0</v>
      </c>
      <c r="X6" s="48">
        <v>1</v>
      </c>
      <c r="Y6" s="49">
        <v>14.285714285714286</v>
      </c>
      <c r="Z6" s="48">
        <v>0</v>
      </c>
      <c r="AA6" s="49">
        <v>0</v>
      </c>
      <c r="AB6" s="48">
        <v>6</v>
      </c>
      <c r="AC6" s="49">
        <v>85.71428571428571</v>
      </c>
      <c r="AD6" s="48">
        <v>7</v>
      </c>
    </row>
    <row r="7" spans="1:30" ht="15">
      <c r="A7" s="65" t="s">
        <v>256</v>
      </c>
      <c r="B7" s="65" t="s">
        <v>255</v>
      </c>
      <c r="C7" s="66" t="s">
        <v>847</v>
      </c>
      <c r="D7" s="67">
        <v>6.5</v>
      </c>
      <c r="E7" s="68"/>
      <c r="F7" s="69">
        <v>25</v>
      </c>
      <c r="G7" s="66"/>
      <c r="H7" s="70"/>
      <c r="I7" s="71"/>
      <c r="J7" s="71"/>
      <c r="K7" s="34" t="s">
        <v>66</v>
      </c>
      <c r="L7" s="78">
        <v>7</v>
      </c>
      <c r="M7" s="78"/>
      <c r="N7" s="73"/>
      <c r="O7" s="80" t="s">
        <v>301</v>
      </c>
      <c r="P7" s="80">
        <v>2</v>
      </c>
      <c r="Q7" s="80" t="s">
        <v>302</v>
      </c>
      <c r="R7" s="80" t="s">
        <v>306</v>
      </c>
      <c r="S7" s="80">
        <v>76492</v>
      </c>
      <c r="T7" s="79" t="str">
        <f>REPLACE(INDEX(GroupVertices[Group],MATCH(Edges[[#This Row],[Vertex 1]],GroupVertices[Vertex],0)),1,1,"")</f>
        <v>1</v>
      </c>
      <c r="U7" s="79" t="str">
        <f>REPLACE(INDEX(GroupVertices[Group],MATCH(Edges[[#This Row],[Vertex 2]],GroupVertices[Vertex],0)),1,1,"")</f>
        <v>1</v>
      </c>
      <c r="V7" s="48">
        <v>0</v>
      </c>
      <c r="W7" s="49">
        <v>0</v>
      </c>
      <c r="X7" s="48">
        <v>1</v>
      </c>
      <c r="Y7" s="49">
        <v>14.285714285714286</v>
      </c>
      <c r="Z7" s="48">
        <v>0</v>
      </c>
      <c r="AA7" s="49">
        <v>0</v>
      </c>
      <c r="AB7" s="48">
        <v>6</v>
      </c>
      <c r="AC7" s="49">
        <v>85.71428571428571</v>
      </c>
      <c r="AD7" s="48">
        <v>7</v>
      </c>
    </row>
    <row r="8" spans="1:30" ht="15">
      <c r="A8" s="65" t="s">
        <v>256</v>
      </c>
      <c r="B8" s="65" t="s">
        <v>256</v>
      </c>
      <c r="C8" s="66" t="s">
        <v>846</v>
      </c>
      <c r="D8" s="67">
        <v>10</v>
      </c>
      <c r="E8" s="68"/>
      <c r="F8" s="69">
        <v>10</v>
      </c>
      <c r="G8" s="66"/>
      <c r="H8" s="70"/>
      <c r="I8" s="71"/>
      <c r="J8" s="71"/>
      <c r="K8" s="34" t="s">
        <v>65</v>
      </c>
      <c r="L8" s="78">
        <v>8</v>
      </c>
      <c r="M8" s="78"/>
      <c r="N8" s="73"/>
      <c r="O8" s="80" t="s">
        <v>301</v>
      </c>
      <c r="P8" s="80">
        <v>6</v>
      </c>
      <c r="Q8" s="80" t="s">
        <v>302</v>
      </c>
      <c r="R8" s="80" t="s">
        <v>307</v>
      </c>
      <c r="S8" s="80">
        <v>76564</v>
      </c>
      <c r="T8" s="79" t="str">
        <f>REPLACE(INDEX(GroupVertices[Group],MATCH(Edges[[#This Row],[Vertex 1]],GroupVertices[Vertex],0)),1,1,"")</f>
        <v>1</v>
      </c>
      <c r="U8" s="79" t="str">
        <f>REPLACE(INDEX(GroupVertices[Group],MATCH(Edges[[#This Row],[Vertex 2]],GroupVertices[Vertex],0)),1,1,"")</f>
        <v>1</v>
      </c>
      <c r="V8" s="48">
        <v>0</v>
      </c>
      <c r="W8" s="49">
        <v>0</v>
      </c>
      <c r="X8" s="48">
        <v>1</v>
      </c>
      <c r="Y8" s="49">
        <v>6.666666666666667</v>
      </c>
      <c r="Z8" s="48">
        <v>0</v>
      </c>
      <c r="AA8" s="49">
        <v>0</v>
      </c>
      <c r="AB8" s="48">
        <v>14</v>
      </c>
      <c r="AC8" s="49">
        <v>93.33333333333333</v>
      </c>
      <c r="AD8" s="48">
        <v>15</v>
      </c>
    </row>
    <row r="9" spans="1:30" ht="15">
      <c r="A9" s="65" t="s">
        <v>257</v>
      </c>
      <c r="B9" s="65" t="s">
        <v>256</v>
      </c>
      <c r="C9" s="66" t="s">
        <v>845</v>
      </c>
      <c r="D9" s="67">
        <v>3</v>
      </c>
      <c r="E9" s="68"/>
      <c r="F9" s="69">
        <v>40</v>
      </c>
      <c r="G9" s="66"/>
      <c r="H9" s="70"/>
      <c r="I9" s="71"/>
      <c r="J9" s="71"/>
      <c r="K9" s="34" t="s">
        <v>65</v>
      </c>
      <c r="L9" s="78">
        <v>9</v>
      </c>
      <c r="M9" s="78"/>
      <c r="N9" s="73"/>
      <c r="O9" s="80" t="s">
        <v>301</v>
      </c>
      <c r="P9" s="80">
        <v>1</v>
      </c>
      <c r="Q9" s="80" t="s">
        <v>302</v>
      </c>
      <c r="R9" s="80" t="s">
        <v>306</v>
      </c>
      <c r="S9" s="80">
        <v>76912</v>
      </c>
      <c r="T9" s="79" t="str">
        <f>REPLACE(INDEX(GroupVertices[Group],MATCH(Edges[[#This Row],[Vertex 1]],GroupVertices[Vertex],0)),1,1,"")</f>
        <v>1</v>
      </c>
      <c r="U9" s="79" t="str">
        <f>REPLACE(INDEX(GroupVertices[Group],MATCH(Edges[[#This Row],[Vertex 2]],GroupVertices[Vertex],0)),1,1,"")</f>
        <v>1</v>
      </c>
      <c r="V9" s="48">
        <v>0</v>
      </c>
      <c r="W9" s="49">
        <v>0</v>
      </c>
      <c r="X9" s="48">
        <v>1</v>
      </c>
      <c r="Y9" s="49">
        <v>14.285714285714286</v>
      </c>
      <c r="Z9" s="48">
        <v>0</v>
      </c>
      <c r="AA9" s="49">
        <v>0</v>
      </c>
      <c r="AB9" s="48">
        <v>6</v>
      </c>
      <c r="AC9" s="49">
        <v>85.71428571428571</v>
      </c>
      <c r="AD9" s="48">
        <v>7</v>
      </c>
    </row>
    <row r="10" spans="1:30" ht="15">
      <c r="A10" s="65" t="s">
        <v>258</v>
      </c>
      <c r="B10" s="65" t="s">
        <v>255</v>
      </c>
      <c r="C10" s="66" t="s">
        <v>845</v>
      </c>
      <c r="D10" s="67">
        <v>3</v>
      </c>
      <c r="E10" s="68"/>
      <c r="F10" s="69">
        <v>40</v>
      </c>
      <c r="G10" s="66"/>
      <c r="H10" s="70"/>
      <c r="I10" s="71"/>
      <c r="J10" s="71"/>
      <c r="K10" s="34" t="s">
        <v>65</v>
      </c>
      <c r="L10" s="78">
        <v>10</v>
      </c>
      <c r="M10" s="78"/>
      <c r="N10" s="73"/>
      <c r="O10" s="80" t="s">
        <v>301</v>
      </c>
      <c r="P10" s="80">
        <v>1</v>
      </c>
      <c r="Q10" s="80" t="s">
        <v>302</v>
      </c>
      <c r="R10" s="80" t="s">
        <v>308</v>
      </c>
      <c r="S10" s="80">
        <v>79098</v>
      </c>
      <c r="T10" s="79" t="str">
        <f>REPLACE(INDEX(GroupVertices[Group],MATCH(Edges[[#This Row],[Vertex 1]],GroupVertices[Vertex],0)),1,1,"")</f>
        <v>1</v>
      </c>
      <c r="U10" s="79" t="str">
        <f>REPLACE(INDEX(GroupVertices[Group],MATCH(Edges[[#This Row],[Vertex 2]],GroupVertices[Vertex],0)),1,1,"")</f>
        <v>1</v>
      </c>
      <c r="V10" s="48">
        <v>0</v>
      </c>
      <c r="W10" s="49">
        <v>0</v>
      </c>
      <c r="X10" s="48">
        <v>0</v>
      </c>
      <c r="Y10" s="49">
        <v>0</v>
      </c>
      <c r="Z10" s="48">
        <v>0</v>
      </c>
      <c r="AA10" s="49">
        <v>0</v>
      </c>
      <c r="AB10" s="48">
        <v>3</v>
      </c>
      <c r="AC10" s="49">
        <v>100</v>
      </c>
      <c r="AD10" s="48">
        <v>3</v>
      </c>
    </row>
    <row r="11" spans="1:30" ht="15">
      <c r="A11" s="65" t="s">
        <v>258</v>
      </c>
      <c r="B11" s="65" t="s">
        <v>258</v>
      </c>
      <c r="C11" s="66" t="s">
        <v>845</v>
      </c>
      <c r="D11" s="67">
        <v>3</v>
      </c>
      <c r="E11" s="68"/>
      <c r="F11" s="69">
        <v>40</v>
      </c>
      <c r="G11" s="66"/>
      <c r="H11" s="70"/>
      <c r="I11" s="71"/>
      <c r="J11" s="71"/>
      <c r="K11" s="34" t="s">
        <v>65</v>
      </c>
      <c r="L11" s="78">
        <v>11</v>
      </c>
      <c r="M11" s="78"/>
      <c r="N11" s="73"/>
      <c r="O11" s="80" t="s">
        <v>301</v>
      </c>
      <c r="P11" s="80">
        <v>1</v>
      </c>
      <c r="Q11" s="80" t="s">
        <v>302</v>
      </c>
      <c r="R11" s="80" t="s">
        <v>309</v>
      </c>
      <c r="S11" s="80">
        <v>79106</v>
      </c>
      <c r="T11" s="79" t="str">
        <f>REPLACE(INDEX(GroupVertices[Group],MATCH(Edges[[#This Row],[Vertex 1]],GroupVertices[Vertex],0)),1,1,"")</f>
        <v>1</v>
      </c>
      <c r="U11" s="79" t="str">
        <f>REPLACE(INDEX(GroupVertices[Group],MATCH(Edges[[#This Row],[Vertex 2]],GroupVertices[Vertex],0)),1,1,"")</f>
        <v>1</v>
      </c>
      <c r="V11" s="48">
        <v>1</v>
      </c>
      <c r="W11" s="49">
        <v>50</v>
      </c>
      <c r="X11" s="48">
        <v>0</v>
      </c>
      <c r="Y11" s="49">
        <v>0</v>
      </c>
      <c r="Z11" s="48">
        <v>0</v>
      </c>
      <c r="AA11" s="49">
        <v>0</v>
      </c>
      <c r="AB11" s="48">
        <v>1</v>
      </c>
      <c r="AC11" s="49">
        <v>50</v>
      </c>
      <c r="AD11" s="48">
        <v>2</v>
      </c>
    </row>
    <row r="12" spans="1:30" ht="15">
      <c r="A12" s="65" t="s">
        <v>259</v>
      </c>
      <c r="B12" s="65" t="s">
        <v>258</v>
      </c>
      <c r="C12" s="66" t="s">
        <v>845</v>
      </c>
      <c r="D12" s="67">
        <v>3</v>
      </c>
      <c r="E12" s="68"/>
      <c r="F12" s="69">
        <v>40</v>
      </c>
      <c r="G12" s="66"/>
      <c r="H12" s="70"/>
      <c r="I12" s="71"/>
      <c r="J12" s="71"/>
      <c r="K12" s="34" t="s">
        <v>65</v>
      </c>
      <c r="L12" s="78">
        <v>12</v>
      </c>
      <c r="M12" s="78"/>
      <c r="N12" s="73"/>
      <c r="O12" s="80" t="s">
        <v>301</v>
      </c>
      <c r="P12" s="80">
        <v>1</v>
      </c>
      <c r="Q12" s="80" t="s">
        <v>302</v>
      </c>
      <c r="R12" s="80" t="s">
        <v>306</v>
      </c>
      <c r="S12" s="80">
        <v>79776</v>
      </c>
      <c r="T12" s="79" t="str">
        <f>REPLACE(INDEX(GroupVertices[Group],MATCH(Edges[[#This Row],[Vertex 1]],GroupVertices[Vertex],0)),1,1,"")</f>
        <v>1</v>
      </c>
      <c r="U12" s="79" t="str">
        <f>REPLACE(INDEX(GroupVertices[Group],MATCH(Edges[[#This Row],[Vertex 2]],GroupVertices[Vertex],0)),1,1,"")</f>
        <v>1</v>
      </c>
      <c r="V12" s="48">
        <v>0</v>
      </c>
      <c r="W12" s="49">
        <v>0</v>
      </c>
      <c r="X12" s="48">
        <v>1</v>
      </c>
      <c r="Y12" s="49">
        <v>14.285714285714286</v>
      </c>
      <c r="Z12" s="48">
        <v>0</v>
      </c>
      <c r="AA12" s="49">
        <v>0</v>
      </c>
      <c r="AB12" s="48">
        <v>6</v>
      </c>
      <c r="AC12" s="49">
        <v>85.71428571428571</v>
      </c>
      <c r="AD12" s="48">
        <v>7</v>
      </c>
    </row>
    <row r="13" spans="1:30" ht="15">
      <c r="A13" s="65" t="s">
        <v>259</v>
      </c>
      <c r="B13" s="65" t="s">
        <v>264</v>
      </c>
      <c r="C13" s="66" t="s">
        <v>845</v>
      </c>
      <c r="D13" s="67">
        <v>3</v>
      </c>
      <c r="E13" s="68"/>
      <c r="F13" s="69">
        <v>40</v>
      </c>
      <c r="G13" s="66"/>
      <c r="H13" s="70"/>
      <c r="I13" s="71"/>
      <c r="J13" s="71"/>
      <c r="K13" s="34" t="s">
        <v>65</v>
      </c>
      <c r="L13" s="78">
        <v>13</v>
      </c>
      <c r="M13" s="78"/>
      <c r="N13" s="73"/>
      <c r="O13" s="80" t="s">
        <v>301</v>
      </c>
      <c r="P13" s="80">
        <v>1</v>
      </c>
      <c r="Q13" s="80" t="s">
        <v>302</v>
      </c>
      <c r="R13" s="80" t="s">
        <v>310</v>
      </c>
      <c r="S13" s="80">
        <v>85570</v>
      </c>
      <c r="T13" s="79" t="str">
        <f>REPLACE(INDEX(GroupVertices[Group],MATCH(Edges[[#This Row],[Vertex 1]],GroupVertices[Vertex],0)),1,1,"")</f>
        <v>1</v>
      </c>
      <c r="U13" s="79" t="str">
        <f>REPLACE(INDEX(GroupVertices[Group],MATCH(Edges[[#This Row],[Vertex 2]],GroupVertices[Vertex],0)),1,1,"")</f>
        <v>1</v>
      </c>
      <c r="V13" s="48">
        <v>0</v>
      </c>
      <c r="W13" s="49">
        <v>0</v>
      </c>
      <c r="X13" s="48">
        <v>0</v>
      </c>
      <c r="Y13" s="49">
        <v>0</v>
      </c>
      <c r="Z13" s="48">
        <v>0</v>
      </c>
      <c r="AA13" s="49">
        <v>0</v>
      </c>
      <c r="AB13" s="48">
        <v>2</v>
      </c>
      <c r="AC13" s="49">
        <v>100</v>
      </c>
      <c r="AD13" s="48">
        <v>2</v>
      </c>
    </row>
    <row r="14" spans="1:30" ht="15">
      <c r="A14" s="65" t="s">
        <v>260</v>
      </c>
      <c r="B14" s="65" t="s">
        <v>259</v>
      </c>
      <c r="C14" s="66" t="s">
        <v>845</v>
      </c>
      <c r="D14" s="67">
        <v>3</v>
      </c>
      <c r="E14" s="68"/>
      <c r="F14" s="69">
        <v>40</v>
      </c>
      <c r="G14" s="66"/>
      <c r="H14" s="70"/>
      <c r="I14" s="71"/>
      <c r="J14" s="71"/>
      <c r="K14" s="34" t="s">
        <v>65</v>
      </c>
      <c r="L14" s="78">
        <v>14</v>
      </c>
      <c r="M14" s="78"/>
      <c r="N14" s="73"/>
      <c r="O14" s="80" t="s">
        <v>301</v>
      </c>
      <c r="P14" s="80">
        <v>1</v>
      </c>
      <c r="Q14" s="80" t="s">
        <v>302</v>
      </c>
      <c r="R14" s="80" t="s">
        <v>310</v>
      </c>
      <c r="S14" s="80">
        <v>85690</v>
      </c>
      <c r="T14" s="79" t="str">
        <f>REPLACE(INDEX(GroupVertices[Group],MATCH(Edges[[#This Row],[Vertex 1]],GroupVertices[Vertex],0)),1,1,"")</f>
        <v>1</v>
      </c>
      <c r="U14" s="79" t="str">
        <f>REPLACE(INDEX(GroupVertices[Group],MATCH(Edges[[#This Row],[Vertex 2]],GroupVertices[Vertex],0)),1,1,"")</f>
        <v>1</v>
      </c>
      <c r="V14" s="48">
        <v>0</v>
      </c>
      <c r="W14" s="49">
        <v>0</v>
      </c>
      <c r="X14" s="48">
        <v>0</v>
      </c>
      <c r="Y14" s="49">
        <v>0</v>
      </c>
      <c r="Z14" s="48">
        <v>0</v>
      </c>
      <c r="AA14" s="49">
        <v>0</v>
      </c>
      <c r="AB14" s="48">
        <v>2</v>
      </c>
      <c r="AC14" s="49">
        <v>100</v>
      </c>
      <c r="AD14" s="48">
        <v>2</v>
      </c>
    </row>
    <row r="15" spans="1:30" ht="15">
      <c r="A15" s="65" t="s">
        <v>261</v>
      </c>
      <c r="B15" s="65" t="s">
        <v>259</v>
      </c>
      <c r="C15" s="66" t="s">
        <v>846</v>
      </c>
      <c r="D15" s="67">
        <v>10</v>
      </c>
      <c r="E15" s="68"/>
      <c r="F15" s="69">
        <v>10</v>
      </c>
      <c r="G15" s="66"/>
      <c r="H15" s="70"/>
      <c r="I15" s="71"/>
      <c r="J15" s="71"/>
      <c r="K15" s="34" t="s">
        <v>66</v>
      </c>
      <c r="L15" s="78">
        <v>15</v>
      </c>
      <c r="M15" s="78"/>
      <c r="N15" s="73"/>
      <c r="O15" s="80" t="s">
        <v>301</v>
      </c>
      <c r="P15" s="80">
        <v>3</v>
      </c>
      <c r="Q15" s="80" t="s">
        <v>302</v>
      </c>
      <c r="R15" s="80" t="s">
        <v>310</v>
      </c>
      <c r="S15" s="80">
        <v>89974</v>
      </c>
      <c r="T15" s="79" t="str">
        <f>REPLACE(INDEX(GroupVertices[Group],MATCH(Edges[[#This Row],[Vertex 1]],GroupVertices[Vertex],0)),1,1,"")</f>
        <v>1</v>
      </c>
      <c r="U15" s="79" t="str">
        <f>REPLACE(INDEX(GroupVertices[Group],MATCH(Edges[[#This Row],[Vertex 2]],GroupVertices[Vertex],0)),1,1,"")</f>
        <v>1</v>
      </c>
      <c r="V15" s="48">
        <v>0</v>
      </c>
      <c r="W15" s="49">
        <v>0</v>
      </c>
      <c r="X15" s="48">
        <v>0</v>
      </c>
      <c r="Y15" s="49">
        <v>0</v>
      </c>
      <c r="Z15" s="48">
        <v>0</v>
      </c>
      <c r="AA15" s="49">
        <v>0</v>
      </c>
      <c r="AB15" s="48">
        <v>2</v>
      </c>
      <c r="AC15" s="49">
        <v>100</v>
      </c>
      <c r="AD15" s="48">
        <v>2</v>
      </c>
    </row>
    <row r="16" spans="1:30" ht="15">
      <c r="A16" s="65" t="s">
        <v>259</v>
      </c>
      <c r="B16" s="65" t="s">
        <v>261</v>
      </c>
      <c r="C16" s="66" t="s">
        <v>846</v>
      </c>
      <c r="D16" s="67">
        <v>10</v>
      </c>
      <c r="E16" s="68"/>
      <c r="F16" s="69">
        <v>10</v>
      </c>
      <c r="G16" s="66"/>
      <c r="H16" s="70"/>
      <c r="I16" s="71"/>
      <c r="J16" s="71"/>
      <c r="K16" s="34" t="s">
        <v>66</v>
      </c>
      <c r="L16" s="78">
        <v>16</v>
      </c>
      <c r="M16" s="78"/>
      <c r="N16" s="73"/>
      <c r="O16" s="80" t="s">
        <v>301</v>
      </c>
      <c r="P16" s="80">
        <v>3</v>
      </c>
      <c r="Q16" s="80" t="s">
        <v>302</v>
      </c>
      <c r="R16" s="80" t="s">
        <v>310</v>
      </c>
      <c r="S16" s="80">
        <v>90697</v>
      </c>
      <c r="T16" s="79" t="str">
        <f>REPLACE(INDEX(GroupVertices[Group],MATCH(Edges[[#This Row],[Vertex 1]],GroupVertices[Vertex],0)),1,1,"")</f>
        <v>1</v>
      </c>
      <c r="U16" s="79" t="str">
        <f>REPLACE(INDEX(GroupVertices[Group],MATCH(Edges[[#This Row],[Vertex 2]],GroupVertices[Vertex],0)),1,1,"")</f>
        <v>1</v>
      </c>
      <c r="V16" s="48">
        <v>0</v>
      </c>
      <c r="W16" s="49">
        <v>0</v>
      </c>
      <c r="X16" s="48">
        <v>0</v>
      </c>
      <c r="Y16" s="49">
        <v>0</v>
      </c>
      <c r="Z16" s="48">
        <v>0</v>
      </c>
      <c r="AA16" s="49">
        <v>0</v>
      </c>
      <c r="AB16" s="48">
        <v>2</v>
      </c>
      <c r="AC16" s="49">
        <v>100</v>
      </c>
      <c r="AD16" s="48">
        <v>2</v>
      </c>
    </row>
    <row r="17" spans="1:30" ht="15">
      <c r="A17" s="65" t="s">
        <v>259</v>
      </c>
      <c r="B17" s="65" t="s">
        <v>259</v>
      </c>
      <c r="C17" s="66" t="s">
        <v>846</v>
      </c>
      <c r="D17" s="67">
        <v>10</v>
      </c>
      <c r="E17" s="68"/>
      <c r="F17" s="69">
        <v>10</v>
      </c>
      <c r="G17" s="66"/>
      <c r="H17" s="70"/>
      <c r="I17" s="71"/>
      <c r="J17" s="71"/>
      <c r="K17" s="34" t="s">
        <v>65</v>
      </c>
      <c r="L17" s="78">
        <v>17</v>
      </c>
      <c r="M17" s="78"/>
      <c r="N17" s="73"/>
      <c r="O17" s="80" t="s">
        <v>301</v>
      </c>
      <c r="P17" s="80">
        <v>3</v>
      </c>
      <c r="Q17" s="80" t="s">
        <v>302</v>
      </c>
      <c r="R17" s="80" t="s">
        <v>310</v>
      </c>
      <c r="S17" s="80">
        <v>90697</v>
      </c>
      <c r="T17" s="79" t="str">
        <f>REPLACE(INDEX(GroupVertices[Group],MATCH(Edges[[#This Row],[Vertex 1]],GroupVertices[Vertex],0)),1,1,"")</f>
        <v>1</v>
      </c>
      <c r="U17" s="79" t="str">
        <f>REPLACE(INDEX(GroupVertices[Group],MATCH(Edges[[#This Row],[Vertex 2]],GroupVertices[Vertex],0)),1,1,"")</f>
        <v>1</v>
      </c>
      <c r="V17" s="48">
        <v>0</v>
      </c>
      <c r="W17" s="49">
        <v>0</v>
      </c>
      <c r="X17" s="48">
        <v>0</v>
      </c>
      <c r="Y17" s="49">
        <v>0</v>
      </c>
      <c r="Z17" s="48">
        <v>0</v>
      </c>
      <c r="AA17" s="49">
        <v>0</v>
      </c>
      <c r="AB17" s="48">
        <v>2</v>
      </c>
      <c r="AC17" s="49">
        <v>100</v>
      </c>
      <c r="AD17" s="48">
        <v>2</v>
      </c>
    </row>
    <row r="18" spans="1:30" ht="15">
      <c r="A18" s="65" t="s">
        <v>262</v>
      </c>
      <c r="B18" s="65" t="s">
        <v>259</v>
      </c>
      <c r="C18" s="66" t="s">
        <v>845</v>
      </c>
      <c r="D18" s="67">
        <v>3</v>
      </c>
      <c r="E18" s="68"/>
      <c r="F18" s="69">
        <v>40</v>
      </c>
      <c r="G18" s="66"/>
      <c r="H18" s="70"/>
      <c r="I18" s="71"/>
      <c r="J18" s="71"/>
      <c r="K18" s="34" t="s">
        <v>65</v>
      </c>
      <c r="L18" s="78">
        <v>18</v>
      </c>
      <c r="M18" s="78"/>
      <c r="N18" s="73"/>
      <c r="O18" s="80" t="s">
        <v>301</v>
      </c>
      <c r="P18" s="80">
        <v>1</v>
      </c>
      <c r="Q18" s="80" t="s">
        <v>302</v>
      </c>
      <c r="R18" s="80" t="s">
        <v>311</v>
      </c>
      <c r="S18" s="80">
        <v>91249</v>
      </c>
      <c r="T18" s="79" t="str">
        <f>REPLACE(INDEX(GroupVertices[Group],MATCH(Edges[[#This Row],[Vertex 1]],GroupVertices[Vertex],0)),1,1,"")</f>
        <v>1</v>
      </c>
      <c r="U18" s="79" t="str">
        <f>REPLACE(INDEX(GroupVertices[Group],MATCH(Edges[[#This Row],[Vertex 2]],GroupVertices[Vertex],0)),1,1,"")</f>
        <v>1</v>
      </c>
      <c r="V18" s="48">
        <v>1</v>
      </c>
      <c r="W18" s="49">
        <v>7.142857142857143</v>
      </c>
      <c r="X18" s="48">
        <v>0</v>
      </c>
      <c r="Y18" s="49">
        <v>0</v>
      </c>
      <c r="Z18" s="48">
        <v>0</v>
      </c>
      <c r="AA18" s="49">
        <v>0</v>
      </c>
      <c r="AB18" s="48">
        <v>13</v>
      </c>
      <c r="AC18" s="49">
        <v>92.85714285714286</v>
      </c>
      <c r="AD18" s="48">
        <v>14</v>
      </c>
    </row>
    <row r="19" spans="1:30" ht="15">
      <c r="A19" s="65" t="s">
        <v>255</v>
      </c>
      <c r="B19" s="65" t="s">
        <v>262</v>
      </c>
      <c r="C19" s="66" t="s">
        <v>845</v>
      </c>
      <c r="D19" s="67">
        <v>3</v>
      </c>
      <c r="E19" s="68"/>
      <c r="F19" s="69">
        <v>40</v>
      </c>
      <c r="G19" s="66"/>
      <c r="H19" s="70"/>
      <c r="I19" s="71"/>
      <c r="J19" s="71"/>
      <c r="K19" s="34" t="s">
        <v>65</v>
      </c>
      <c r="L19" s="78">
        <v>19</v>
      </c>
      <c r="M19" s="78"/>
      <c r="N19" s="73"/>
      <c r="O19" s="80" t="s">
        <v>301</v>
      </c>
      <c r="P19" s="80">
        <v>1</v>
      </c>
      <c r="Q19" s="80" t="s">
        <v>302</v>
      </c>
      <c r="R19" s="80" t="s">
        <v>312</v>
      </c>
      <c r="S19" s="80">
        <v>91663</v>
      </c>
      <c r="T19" s="79" t="str">
        <f>REPLACE(INDEX(GroupVertices[Group],MATCH(Edges[[#This Row],[Vertex 1]],GroupVertices[Vertex],0)),1,1,"")</f>
        <v>1</v>
      </c>
      <c r="U19" s="79" t="str">
        <f>REPLACE(INDEX(GroupVertices[Group],MATCH(Edges[[#This Row],[Vertex 2]],GroupVertices[Vertex],0)),1,1,"")</f>
        <v>1</v>
      </c>
      <c r="V19" s="48">
        <v>0</v>
      </c>
      <c r="W19" s="49">
        <v>0</v>
      </c>
      <c r="X19" s="48">
        <v>0</v>
      </c>
      <c r="Y19" s="49">
        <v>0</v>
      </c>
      <c r="Z19" s="48">
        <v>0</v>
      </c>
      <c r="AA19" s="49">
        <v>0</v>
      </c>
      <c r="AB19" s="48">
        <v>12</v>
      </c>
      <c r="AC19" s="49">
        <v>100</v>
      </c>
      <c r="AD19" s="48">
        <v>12</v>
      </c>
    </row>
    <row r="20" spans="1:30" ht="15">
      <c r="A20" s="65" t="s">
        <v>263</v>
      </c>
      <c r="B20" s="65" t="s">
        <v>255</v>
      </c>
      <c r="C20" s="66" t="s">
        <v>845</v>
      </c>
      <c r="D20" s="67">
        <v>3</v>
      </c>
      <c r="E20" s="68"/>
      <c r="F20" s="69">
        <v>40</v>
      </c>
      <c r="G20" s="66"/>
      <c r="H20" s="70"/>
      <c r="I20" s="71"/>
      <c r="J20" s="71"/>
      <c r="K20" s="34" t="s">
        <v>65</v>
      </c>
      <c r="L20" s="78">
        <v>20</v>
      </c>
      <c r="M20" s="78"/>
      <c r="N20" s="73"/>
      <c r="O20" s="80" t="s">
        <v>301</v>
      </c>
      <c r="P20" s="80">
        <v>1</v>
      </c>
      <c r="Q20" s="80" t="s">
        <v>302</v>
      </c>
      <c r="R20" s="80"/>
      <c r="S20" s="80">
        <v>92236</v>
      </c>
      <c r="T20" s="79" t="str">
        <f>REPLACE(INDEX(GroupVertices[Group],MATCH(Edges[[#This Row],[Vertex 1]],GroupVertices[Vertex],0)),1,1,"")</f>
        <v>1</v>
      </c>
      <c r="U20" s="79" t="str">
        <f>REPLACE(INDEX(GroupVertices[Group],MATCH(Edges[[#This Row],[Vertex 2]],GroupVertices[Vertex],0)),1,1,"")</f>
        <v>1</v>
      </c>
      <c r="V20" s="48"/>
      <c r="W20" s="49"/>
      <c r="X20" s="48"/>
      <c r="Y20" s="49"/>
      <c r="Z20" s="48"/>
      <c r="AA20" s="49"/>
      <c r="AB20" s="48"/>
      <c r="AC20" s="49"/>
      <c r="AD20" s="48"/>
    </row>
    <row r="21" spans="1:30" ht="15">
      <c r="A21" s="65" t="s">
        <v>261</v>
      </c>
      <c r="B21" s="65" t="s">
        <v>263</v>
      </c>
      <c r="C21" s="66" t="s">
        <v>845</v>
      </c>
      <c r="D21" s="67">
        <v>3</v>
      </c>
      <c r="E21" s="68"/>
      <c r="F21" s="69">
        <v>40</v>
      </c>
      <c r="G21" s="66"/>
      <c r="H21" s="70"/>
      <c r="I21" s="71"/>
      <c r="J21" s="71"/>
      <c r="K21" s="34" t="s">
        <v>65</v>
      </c>
      <c r="L21" s="78">
        <v>21</v>
      </c>
      <c r="M21" s="78"/>
      <c r="N21" s="73"/>
      <c r="O21" s="80" t="s">
        <v>301</v>
      </c>
      <c r="P21" s="80">
        <v>1</v>
      </c>
      <c r="Q21" s="80" t="s">
        <v>302</v>
      </c>
      <c r="R21" s="80"/>
      <c r="S21" s="80">
        <v>92568</v>
      </c>
      <c r="T21" s="79" t="str">
        <f>REPLACE(INDEX(GroupVertices[Group],MATCH(Edges[[#This Row],[Vertex 1]],GroupVertices[Vertex],0)),1,1,"")</f>
        <v>1</v>
      </c>
      <c r="U21" s="79" t="str">
        <f>REPLACE(INDEX(GroupVertices[Group],MATCH(Edges[[#This Row],[Vertex 2]],GroupVertices[Vertex],0)),1,1,"")</f>
        <v>1</v>
      </c>
      <c r="V21" s="48"/>
      <c r="W21" s="49"/>
      <c r="X21" s="48"/>
      <c r="Y21" s="49"/>
      <c r="Z21" s="48"/>
      <c r="AA21" s="49"/>
      <c r="AB21" s="48"/>
      <c r="AC21" s="49"/>
      <c r="AD21" s="48"/>
    </row>
    <row r="22" spans="1:30" ht="15">
      <c r="A22" s="65" t="s">
        <v>264</v>
      </c>
      <c r="B22" s="65" t="s">
        <v>255</v>
      </c>
      <c r="C22" s="66" t="s">
        <v>845</v>
      </c>
      <c r="D22" s="67">
        <v>3</v>
      </c>
      <c r="E22" s="68"/>
      <c r="F22" s="69">
        <v>40</v>
      </c>
      <c r="G22" s="66"/>
      <c r="H22" s="70"/>
      <c r="I22" s="71"/>
      <c r="J22" s="71"/>
      <c r="K22" s="34" t="s">
        <v>65</v>
      </c>
      <c r="L22" s="78">
        <v>22</v>
      </c>
      <c r="M22" s="78"/>
      <c r="N22" s="73"/>
      <c r="O22" s="80" t="s">
        <v>301</v>
      </c>
      <c r="P22" s="80">
        <v>1</v>
      </c>
      <c r="Q22" s="80" t="s">
        <v>302</v>
      </c>
      <c r="R22" s="80" t="s">
        <v>313</v>
      </c>
      <c r="S22" s="80">
        <v>85108</v>
      </c>
      <c r="T22" s="79" t="str">
        <f>REPLACE(INDEX(GroupVertices[Group],MATCH(Edges[[#This Row],[Vertex 1]],GroupVertices[Vertex],0)),1,1,"")</f>
        <v>1</v>
      </c>
      <c r="U22" s="79" t="str">
        <f>REPLACE(INDEX(GroupVertices[Group],MATCH(Edges[[#This Row],[Vertex 2]],GroupVertices[Vertex],0)),1,1,"")</f>
        <v>1</v>
      </c>
      <c r="V22" s="48">
        <v>1</v>
      </c>
      <c r="W22" s="49">
        <v>33.333333333333336</v>
      </c>
      <c r="X22" s="48">
        <v>0</v>
      </c>
      <c r="Y22" s="49">
        <v>0</v>
      </c>
      <c r="Z22" s="48">
        <v>0</v>
      </c>
      <c r="AA22" s="49">
        <v>0</v>
      </c>
      <c r="AB22" s="48">
        <v>2</v>
      </c>
      <c r="AC22" s="49">
        <v>66.66666666666667</v>
      </c>
      <c r="AD22" s="48">
        <v>3</v>
      </c>
    </row>
    <row r="23" spans="1:30" ht="15">
      <c r="A23" s="65" t="s">
        <v>264</v>
      </c>
      <c r="B23" s="65" t="s">
        <v>261</v>
      </c>
      <c r="C23" s="66" t="s">
        <v>845</v>
      </c>
      <c r="D23" s="67">
        <v>3</v>
      </c>
      <c r="E23" s="68"/>
      <c r="F23" s="69">
        <v>40</v>
      </c>
      <c r="G23" s="66"/>
      <c r="H23" s="70"/>
      <c r="I23" s="71"/>
      <c r="J23" s="71"/>
      <c r="K23" s="34" t="s">
        <v>66</v>
      </c>
      <c r="L23" s="78">
        <v>23</v>
      </c>
      <c r="M23" s="78"/>
      <c r="N23" s="73"/>
      <c r="O23" s="80" t="s">
        <v>301</v>
      </c>
      <c r="P23" s="80">
        <v>1</v>
      </c>
      <c r="Q23" s="80" t="s">
        <v>302</v>
      </c>
      <c r="R23" s="80" t="s">
        <v>314</v>
      </c>
      <c r="S23" s="80">
        <v>92236</v>
      </c>
      <c r="T23" s="79" t="str">
        <f>REPLACE(INDEX(GroupVertices[Group],MATCH(Edges[[#This Row],[Vertex 1]],GroupVertices[Vertex],0)),1,1,"")</f>
        <v>1</v>
      </c>
      <c r="U23" s="79" t="str">
        <f>REPLACE(INDEX(GroupVertices[Group],MATCH(Edges[[#This Row],[Vertex 2]],GroupVertices[Vertex],0)),1,1,"")</f>
        <v>1</v>
      </c>
      <c r="V23" s="48">
        <v>0</v>
      </c>
      <c r="W23" s="49">
        <v>0</v>
      </c>
      <c r="X23" s="48">
        <v>0</v>
      </c>
      <c r="Y23" s="49">
        <v>0</v>
      </c>
      <c r="Z23" s="48">
        <v>0</v>
      </c>
      <c r="AA23" s="49">
        <v>0</v>
      </c>
      <c r="AB23" s="48">
        <v>28</v>
      </c>
      <c r="AC23" s="49">
        <v>100</v>
      </c>
      <c r="AD23" s="48">
        <v>28</v>
      </c>
    </row>
    <row r="24" spans="1:30" ht="15">
      <c r="A24" s="65" t="s">
        <v>264</v>
      </c>
      <c r="B24" s="65" t="s">
        <v>264</v>
      </c>
      <c r="C24" s="66" t="s">
        <v>847</v>
      </c>
      <c r="D24" s="67">
        <v>6.5</v>
      </c>
      <c r="E24" s="68"/>
      <c r="F24" s="69">
        <v>25</v>
      </c>
      <c r="G24" s="66"/>
      <c r="H24" s="70"/>
      <c r="I24" s="71"/>
      <c r="J24" s="71"/>
      <c r="K24" s="34" t="s">
        <v>65</v>
      </c>
      <c r="L24" s="78">
        <v>24</v>
      </c>
      <c r="M24" s="78"/>
      <c r="N24" s="73"/>
      <c r="O24" s="80" t="s">
        <v>301</v>
      </c>
      <c r="P24" s="80">
        <v>2</v>
      </c>
      <c r="Q24" s="80" t="s">
        <v>302</v>
      </c>
      <c r="R24" s="80" t="s">
        <v>315</v>
      </c>
      <c r="S24" s="80">
        <v>92568</v>
      </c>
      <c r="T24" s="79" t="str">
        <f>REPLACE(INDEX(GroupVertices[Group],MATCH(Edges[[#This Row],[Vertex 1]],GroupVertices[Vertex],0)),1,1,"")</f>
        <v>1</v>
      </c>
      <c r="U24" s="79" t="str">
        <f>REPLACE(INDEX(GroupVertices[Group],MATCH(Edges[[#This Row],[Vertex 2]],GroupVertices[Vertex],0)),1,1,"")</f>
        <v>1</v>
      </c>
      <c r="V24" s="48">
        <v>0</v>
      </c>
      <c r="W24" s="49">
        <v>0</v>
      </c>
      <c r="X24" s="48">
        <v>0</v>
      </c>
      <c r="Y24" s="49">
        <v>0</v>
      </c>
      <c r="Z24" s="48">
        <v>0</v>
      </c>
      <c r="AA24" s="49">
        <v>0</v>
      </c>
      <c r="AB24" s="48">
        <v>21</v>
      </c>
      <c r="AC24" s="49">
        <v>100</v>
      </c>
      <c r="AD24" s="48">
        <v>21</v>
      </c>
    </row>
    <row r="25" spans="1:30" ht="15">
      <c r="A25" s="65" t="s">
        <v>261</v>
      </c>
      <c r="B25" s="65" t="s">
        <v>264</v>
      </c>
      <c r="C25" s="66" t="s">
        <v>845</v>
      </c>
      <c r="D25" s="67">
        <v>3</v>
      </c>
      <c r="E25" s="68"/>
      <c r="F25" s="69">
        <v>40</v>
      </c>
      <c r="G25" s="66"/>
      <c r="H25" s="70"/>
      <c r="I25" s="71"/>
      <c r="J25" s="71"/>
      <c r="K25" s="34" t="s">
        <v>66</v>
      </c>
      <c r="L25" s="78">
        <v>25</v>
      </c>
      <c r="M25" s="78"/>
      <c r="N25" s="73"/>
      <c r="O25" s="80" t="s">
        <v>301</v>
      </c>
      <c r="P25" s="80">
        <v>1</v>
      </c>
      <c r="Q25" s="80" t="s">
        <v>302</v>
      </c>
      <c r="R25" s="80" t="s">
        <v>316</v>
      </c>
      <c r="S25" s="80">
        <v>93178</v>
      </c>
      <c r="T25" s="79" t="str">
        <f>REPLACE(INDEX(GroupVertices[Group],MATCH(Edges[[#This Row],[Vertex 1]],GroupVertices[Vertex],0)),1,1,"")</f>
        <v>1</v>
      </c>
      <c r="U25" s="79" t="str">
        <f>REPLACE(INDEX(GroupVertices[Group],MATCH(Edges[[#This Row],[Vertex 2]],GroupVertices[Vertex],0)),1,1,"")</f>
        <v>1</v>
      </c>
      <c r="V25" s="48">
        <v>0</v>
      </c>
      <c r="W25" s="49">
        <v>0</v>
      </c>
      <c r="X25" s="48">
        <v>0</v>
      </c>
      <c r="Y25" s="49">
        <v>0</v>
      </c>
      <c r="Z25" s="48">
        <v>0</v>
      </c>
      <c r="AA25" s="49">
        <v>0</v>
      </c>
      <c r="AB25" s="48">
        <v>4</v>
      </c>
      <c r="AC25" s="49">
        <v>100</v>
      </c>
      <c r="AD25" s="48">
        <v>4</v>
      </c>
    </row>
    <row r="26" spans="1:30" ht="15">
      <c r="A26" s="65" t="s">
        <v>265</v>
      </c>
      <c r="B26" s="65" t="s">
        <v>266</v>
      </c>
      <c r="C26" s="66" t="s">
        <v>845</v>
      </c>
      <c r="D26" s="67">
        <v>3</v>
      </c>
      <c r="E26" s="68"/>
      <c r="F26" s="69">
        <v>40</v>
      </c>
      <c r="G26" s="66"/>
      <c r="H26" s="70"/>
      <c r="I26" s="71"/>
      <c r="J26" s="71"/>
      <c r="K26" s="34" t="s">
        <v>66</v>
      </c>
      <c r="L26" s="78">
        <v>26</v>
      </c>
      <c r="M26" s="78"/>
      <c r="N26" s="73"/>
      <c r="O26" s="80" t="s">
        <v>301</v>
      </c>
      <c r="P26" s="80">
        <v>1</v>
      </c>
      <c r="Q26" s="80" t="s">
        <v>302</v>
      </c>
      <c r="R26" s="80" t="s">
        <v>317</v>
      </c>
      <c r="S26" s="80">
        <v>111783</v>
      </c>
      <c r="T26" s="79" t="str">
        <f>REPLACE(INDEX(GroupVertices[Group],MATCH(Edges[[#This Row],[Vertex 1]],GroupVertices[Vertex],0)),1,1,"")</f>
        <v>4</v>
      </c>
      <c r="U26" s="79" t="str">
        <f>REPLACE(INDEX(GroupVertices[Group],MATCH(Edges[[#This Row],[Vertex 2]],GroupVertices[Vertex],0)),1,1,"")</f>
        <v>4</v>
      </c>
      <c r="V26" s="48">
        <v>0</v>
      </c>
      <c r="W26" s="49">
        <v>0</v>
      </c>
      <c r="X26" s="48">
        <v>0</v>
      </c>
      <c r="Y26" s="49">
        <v>0</v>
      </c>
      <c r="Z26" s="48">
        <v>0</v>
      </c>
      <c r="AA26" s="49">
        <v>0</v>
      </c>
      <c r="AB26" s="48">
        <v>2</v>
      </c>
      <c r="AC26" s="49">
        <v>100</v>
      </c>
      <c r="AD26" s="48">
        <v>2</v>
      </c>
    </row>
    <row r="27" spans="1:30" ht="15">
      <c r="A27" s="65" t="s">
        <v>266</v>
      </c>
      <c r="B27" s="65" t="s">
        <v>265</v>
      </c>
      <c r="C27" s="66" t="s">
        <v>845</v>
      </c>
      <c r="D27" s="67">
        <v>3</v>
      </c>
      <c r="E27" s="68"/>
      <c r="F27" s="69">
        <v>40</v>
      </c>
      <c r="G27" s="66"/>
      <c r="H27" s="70"/>
      <c r="I27" s="71"/>
      <c r="J27" s="71"/>
      <c r="K27" s="34" t="s">
        <v>66</v>
      </c>
      <c r="L27" s="78">
        <v>27</v>
      </c>
      <c r="M27" s="78"/>
      <c r="N27" s="73"/>
      <c r="O27" s="80" t="s">
        <v>301</v>
      </c>
      <c r="P27" s="80">
        <v>1</v>
      </c>
      <c r="Q27" s="80" t="s">
        <v>302</v>
      </c>
      <c r="R27" s="80" t="s">
        <v>317</v>
      </c>
      <c r="S27" s="80">
        <v>112289</v>
      </c>
      <c r="T27" s="79" t="str">
        <f>REPLACE(INDEX(GroupVertices[Group],MATCH(Edges[[#This Row],[Vertex 1]],GroupVertices[Vertex],0)),1,1,"")</f>
        <v>4</v>
      </c>
      <c r="U27" s="79" t="str">
        <f>REPLACE(INDEX(GroupVertices[Group],MATCH(Edges[[#This Row],[Vertex 2]],GroupVertices[Vertex],0)),1,1,"")</f>
        <v>4</v>
      </c>
      <c r="V27" s="48">
        <v>0</v>
      </c>
      <c r="W27" s="49">
        <v>0</v>
      </c>
      <c r="X27" s="48">
        <v>0</v>
      </c>
      <c r="Y27" s="49">
        <v>0</v>
      </c>
      <c r="Z27" s="48">
        <v>0</v>
      </c>
      <c r="AA27" s="49">
        <v>0</v>
      </c>
      <c r="AB27" s="48">
        <v>2</v>
      </c>
      <c r="AC27" s="49">
        <v>100</v>
      </c>
      <c r="AD27" s="48">
        <v>2</v>
      </c>
    </row>
    <row r="28" spans="1:30" ht="15">
      <c r="A28" s="65" t="s">
        <v>267</v>
      </c>
      <c r="B28" s="65" t="s">
        <v>266</v>
      </c>
      <c r="C28" s="66" t="s">
        <v>845</v>
      </c>
      <c r="D28" s="67">
        <v>3</v>
      </c>
      <c r="E28" s="68"/>
      <c r="F28" s="69">
        <v>40</v>
      </c>
      <c r="G28" s="66"/>
      <c r="H28" s="70"/>
      <c r="I28" s="71"/>
      <c r="J28" s="71"/>
      <c r="K28" s="34" t="s">
        <v>65</v>
      </c>
      <c r="L28" s="78">
        <v>28</v>
      </c>
      <c r="M28" s="78"/>
      <c r="N28" s="73"/>
      <c r="O28" s="80" t="s">
        <v>301</v>
      </c>
      <c r="P28" s="80">
        <v>1</v>
      </c>
      <c r="Q28" s="80" t="s">
        <v>302</v>
      </c>
      <c r="R28" s="80" t="s">
        <v>318</v>
      </c>
      <c r="S28" s="80">
        <v>113258</v>
      </c>
      <c r="T28" s="79" t="str">
        <f>REPLACE(INDEX(GroupVertices[Group],MATCH(Edges[[#This Row],[Vertex 1]],GroupVertices[Vertex],0)),1,1,"")</f>
        <v>4</v>
      </c>
      <c r="U28" s="79" t="str">
        <f>REPLACE(INDEX(GroupVertices[Group],MATCH(Edges[[#This Row],[Vertex 2]],GroupVertices[Vertex],0)),1,1,"")</f>
        <v>4</v>
      </c>
      <c r="V28" s="48">
        <v>0</v>
      </c>
      <c r="W28" s="49">
        <v>0</v>
      </c>
      <c r="X28" s="48">
        <v>1</v>
      </c>
      <c r="Y28" s="49">
        <v>50</v>
      </c>
      <c r="Z28" s="48">
        <v>0</v>
      </c>
      <c r="AA28" s="49">
        <v>0</v>
      </c>
      <c r="AB28" s="48">
        <v>1</v>
      </c>
      <c r="AC28" s="49">
        <v>50</v>
      </c>
      <c r="AD28" s="48">
        <v>2</v>
      </c>
    </row>
    <row r="29" spans="1:30" ht="15">
      <c r="A29" s="65" t="s">
        <v>268</v>
      </c>
      <c r="B29" s="65" t="s">
        <v>267</v>
      </c>
      <c r="C29" s="66" t="s">
        <v>845</v>
      </c>
      <c r="D29" s="67">
        <v>3</v>
      </c>
      <c r="E29" s="68"/>
      <c r="F29" s="69">
        <v>40</v>
      </c>
      <c r="G29" s="66"/>
      <c r="H29" s="70"/>
      <c r="I29" s="71"/>
      <c r="J29" s="71"/>
      <c r="K29" s="34" t="s">
        <v>65</v>
      </c>
      <c r="L29" s="78">
        <v>29</v>
      </c>
      <c r="M29" s="78"/>
      <c r="N29" s="73"/>
      <c r="O29" s="80" t="s">
        <v>301</v>
      </c>
      <c r="P29" s="80">
        <v>1</v>
      </c>
      <c r="Q29" s="80" t="s">
        <v>302</v>
      </c>
      <c r="R29" s="80" t="s">
        <v>317</v>
      </c>
      <c r="S29" s="80">
        <v>113871</v>
      </c>
      <c r="T29" s="79" t="str">
        <f>REPLACE(INDEX(GroupVertices[Group],MATCH(Edges[[#This Row],[Vertex 1]],GroupVertices[Vertex],0)),1,1,"")</f>
        <v>4</v>
      </c>
      <c r="U29" s="79" t="str">
        <f>REPLACE(INDEX(GroupVertices[Group],MATCH(Edges[[#This Row],[Vertex 2]],GroupVertices[Vertex],0)),1,1,"")</f>
        <v>4</v>
      </c>
      <c r="V29" s="48">
        <v>0</v>
      </c>
      <c r="W29" s="49">
        <v>0</v>
      </c>
      <c r="X29" s="48">
        <v>0</v>
      </c>
      <c r="Y29" s="49">
        <v>0</v>
      </c>
      <c r="Z29" s="48">
        <v>0</v>
      </c>
      <c r="AA29" s="49">
        <v>0</v>
      </c>
      <c r="AB29" s="48">
        <v>2</v>
      </c>
      <c r="AC29" s="49">
        <v>100</v>
      </c>
      <c r="AD29" s="48">
        <v>2</v>
      </c>
    </row>
    <row r="30" spans="1:30" ht="15">
      <c r="A30" s="65" t="s">
        <v>269</v>
      </c>
      <c r="B30" s="65" t="s">
        <v>268</v>
      </c>
      <c r="C30" s="66" t="s">
        <v>845</v>
      </c>
      <c r="D30" s="67">
        <v>3</v>
      </c>
      <c r="E30" s="68"/>
      <c r="F30" s="69">
        <v>40</v>
      </c>
      <c r="G30" s="66"/>
      <c r="H30" s="70"/>
      <c r="I30" s="71"/>
      <c r="J30" s="71"/>
      <c r="K30" s="34" t="s">
        <v>65</v>
      </c>
      <c r="L30" s="78">
        <v>30</v>
      </c>
      <c r="M30" s="78"/>
      <c r="N30" s="73"/>
      <c r="O30" s="80" t="s">
        <v>301</v>
      </c>
      <c r="P30" s="80">
        <v>1</v>
      </c>
      <c r="Q30" s="80" t="s">
        <v>302</v>
      </c>
      <c r="R30" s="80"/>
      <c r="S30" s="80">
        <v>114590</v>
      </c>
      <c r="T30" s="79" t="str">
        <f>REPLACE(INDEX(GroupVertices[Group],MATCH(Edges[[#This Row],[Vertex 1]],GroupVertices[Vertex],0)),1,1,"")</f>
        <v>4</v>
      </c>
      <c r="U30" s="79" t="str">
        <f>REPLACE(INDEX(GroupVertices[Group],MATCH(Edges[[#This Row],[Vertex 2]],GroupVertices[Vertex],0)),1,1,"")</f>
        <v>4</v>
      </c>
      <c r="V30" s="48"/>
      <c r="W30" s="49"/>
      <c r="X30" s="48"/>
      <c r="Y30" s="49"/>
      <c r="Z30" s="48"/>
      <c r="AA30" s="49"/>
      <c r="AB30" s="48"/>
      <c r="AC30" s="49"/>
      <c r="AD30" s="48"/>
    </row>
    <row r="31" spans="1:30" ht="15">
      <c r="A31" s="65" t="s">
        <v>255</v>
      </c>
      <c r="B31" s="65" t="s">
        <v>269</v>
      </c>
      <c r="C31" s="66" t="s">
        <v>845</v>
      </c>
      <c r="D31" s="67">
        <v>3</v>
      </c>
      <c r="E31" s="68"/>
      <c r="F31" s="69">
        <v>40</v>
      </c>
      <c r="G31" s="66"/>
      <c r="H31" s="70"/>
      <c r="I31" s="71"/>
      <c r="J31" s="71"/>
      <c r="K31" s="34" t="s">
        <v>65</v>
      </c>
      <c r="L31" s="78">
        <v>31</v>
      </c>
      <c r="M31" s="78"/>
      <c r="N31" s="73"/>
      <c r="O31" s="80" t="s">
        <v>301</v>
      </c>
      <c r="P31" s="80">
        <v>1</v>
      </c>
      <c r="Q31" s="80" t="s">
        <v>302</v>
      </c>
      <c r="R31" s="80" t="s">
        <v>319</v>
      </c>
      <c r="S31" s="80">
        <v>113871</v>
      </c>
      <c r="T31" s="79" t="str">
        <f>REPLACE(INDEX(GroupVertices[Group],MATCH(Edges[[#This Row],[Vertex 1]],GroupVertices[Vertex],0)),1,1,"")</f>
        <v>1</v>
      </c>
      <c r="U31" s="79" t="str">
        <f>REPLACE(INDEX(GroupVertices[Group],MATCH(Edges[[#This Row],[Vertex 2]],GroupVertices[Vertex],0)),1,1,"")</f>
        <v>4</v>
      </c>
      <c r="V31" s="48">
        <v>0</v>
      </c>
      <c r="W31" s="49">
        <v>0</v>
      </c>
      <c r="X31" s="48">
        <v>1</v>
      </c>
      <c r="Y31" s="49">
        <v>14.285714285714286</v>
      </c>
      <c r="Z31" s="48">
        <v>0</v>
      </c>
      <c r="AA31" s="49">
        <v>0</v>
      </c>
      <c r="AB31" s="48">
        <v>6</v>
      </c>
      <c r="AC31" s="49">
        <v>85.71428571428571</v>
      </c>
      <c r="AD31" s="48">
        <v>7</v>
      </c>
    </row>
    <row r="32" spans="1:30" ht="15">
      <c r="A32" s="65" t="s">
        <v>270</v>
      </c>
      <c r="B32" s="65" t="s">
        <v>255</v>
      </c>
      <c r="C32" s="66" t="s">
        <v>845</v>
      </c>
      <c r="D32" s="67">
        <v>3</v>
      </c>
      <c r="E32" s="68"/>
      <c r="F32" s="69">
        <v>40</v>
      </c>
      <c r="G32" s="66"/>
      <c r="H32" s="70"/>
      <c r="I32" s="71"/>
      <c r="J32" s="71"/>
      <c r="K32" s="34" t="s">
        <v>66</v>
      </c>
      <c r="L32" s="78">
        <v>32</v>
      </c>
      <c r="M32" s="78"/>
      <c r="N32" s="73"/>
      <c r="O32" s="80" t="s">
        <v>301</v>
      </c>
      <c r="P32" s="80">
        <v>1</v>
      </c>
      <c r="Q32" s="80" t="s">
        <v>302</v>
      </c>
      <c r="R32" s="80"/>
      <c r="S32" s="80">
        <v>114180</v>
      </c>
      <c r="T32" s="79" t="str">
        <f>REPLACE(INDEX(GroupVertices[Group],MATCH(Edges[[#This Row],[Vertex 1]],GroupVertices[Vertex],0)),1,1,"")</f>
        <v>1</v>
      </c>
      <c r="U32" s="79" t="str">
        <f>REPLACE(INDEX(GroupVertices[Group],MATCH(Edges[[#This Row],[Vertex 2]],GroupVertices[Vertex],0)),1,1,"")</f>
        <v>1</v>
      </c>
      <c r="V32" s="48"/>
      <c r="W32" s="49"/>
      <c r="X32" s="48"/>
      <c r="Y32" s="49"/>
      <c r="Z32" s="48"/>
      <c r="AA32" s="49"/>
      <c r="AB32" s="48"/>
      <c r="AC32" s="49"/>
      <c r="AD32" s="48"/>
    </row>
    <row r="33" spans="1:30" ht="15">
      <c r="A33" s="65" t="s">
        <v>255</v>
      </c>
      <c r="B33" s="65" t="s">
        <v>270</v>
      </c>
      <c r="C33" s="66" t="s">
        <v>845</v>
      </c>
      <c r="D33" s="67">
        <v>3</v>
      </c>
      <c r="E33" s="68"/>
      <c r="F33" s="69">
        <v>40</v>
      </c>
      <c r="G33" s="66"/>
      <c r="H33" s="70"/>
      <c r="I33" s="71"/>
      <c r="J33" s="71"/>
      <c r="K33" s="34" t="s">
        <v>66</v>
      </c>
      <c r="L33" s="78">
        <v>33</v>
      </c>
      <c r="M33" s="78"/>
      <c r="N33" s="73"/>
      <c r="O33" s="80" t="s">
        <v>301</v>
      </c>
      <c r="P33" s="80">
        <v>1</v>
      </c>
      <c r="Q33" s="80" t="s">
        <v>302</v>
      </c>
      <c r="R33" s="80" t="s">
        <v>320</v>
      </c>
      <c r="S33" s="80">
        <v>114426</v>
      </c>
      <c r="T33" s="79" t="str">
        <f>REPLACE(INDEX(GroupVertices[Group],MATCH(Edges[[#This Row],[Vertex 1]],GroupVertices[Vertex],0)),1,1,"")</f>
        <v>1</v>
      </c>
      <c r="U33" s="79" t="str">
        <f>REPLACE(INDEX(GroupVertices[Group],MATCH(Edges[[#This Row],[Vertex 2]],GroupVertices[Vertex],0)),1,1,"")</f>
        <v>1</v>
      </c>
      <c r="V33" s="48">
        <v>0</v>
      </c>
      <c r="W33" s="49">
        <v>0</v>
      </c>
      <c r="X33" s="48">
        <v>1</v>
      </c>
      <c r="Y33" s="49">
        <v>33.333333333333336</v>
      </c>
      <c r="Z33" s="48">
        <v>0</v>
      </c>
      <c r="AA33" s="49">
        <v>0</v>
      </c>
      <c r="AB33" s="48">
        <v>2</v>
      </c>
      <c r="AC33" s="49">
        <v>66.66666666666667</v>
      </c>
      <c r="AD33" s="48">
        <v>3</v>
      </c>
    </row>
    <row r="34" spans="1:30" ht="15">
      <c r="A34" s="65" t="s">
        <v>271</v>
      </c>
      <c r="B34" s="65" t="s">
        <v>255</v>
      </c>
      <c r="C34" s="66" t="s">
        <v>845</v>
      </c>
      <c r="D34" s="67">
        <v>3</v>
      </c>
      <c r="E34" s="68"/>
      <c r="F34" s="69">
        <v>40</v>
      </c>
      <c r="G34" s="66"/>
      <c r="H34" s="70"/>
      <c r="I34" s="71"/>
      <c r="J34" s="71"/>
      <c r="K34" s="34" t="s">
        <v>65</v>
      </c>
      <c r="L34" s="78">
        <v>34</v>
      </c>
      <c r="M34" s="78"/>
      <c r="N34" s="73"/>
      <c r="O34" s="80" t="s">
        <v>301</v>
      </c>
      <c r="P34" s="80">
        <v>1</v>
      </c>
      <c r="Q34" s="80" t="s">
        <v>302</v>
      </c>
      <c r="R34" s="80" t="s">
        <v>321</v>
      </c>
      <c r="S34" s="80">
        <v>116190</v>
      </c>
      <c r="T34" s="79" t="str">
        <f>REPLACE(INDEX(GroupVertices[Group],MATCH(Edges[[#This Row],[Vertex 1]],GroupVertices[Vertex],0)),1,1,"")</f>
        <v>4</v>
      </c>
      <c r="U34" s="79" t="str">
        <f>REPLACE(INDEX(GroupVertices[Group],MATCH(Edges[[#This Row],[Vertex 2]],GroupVertices[Vertex],0)),1,1,"")</f>
        <v>1</v>
      </c>
      <c r="V34" s="48">
        <v>0</v>
      </c>
      <c r="W34" s="49">
        <v>0</v>
      </c>
      <c r="X34" s="48">
        <v>0</v>
      </c>
      <c r="Y34" s="49">
        <v>0</v>
      </c>
      <c r="Z34" s="48">
        <v>0</v>
      </c>
      <c r="AA34" s="49">
        <v>0</v>
      </c>
      <c r="AB34" s="48">
        <v>3</v>
      </c>
      <c r="AC34" s="49">
        <v>100</v>
      </c>
      <c r="AD34" s="48">
        <v>3</v>
      </c>
    </row>
    <row r="35" spans="1:30" ht="15">
      <c r="A35" s="65" t="s">
        <v>272</v>
      </c>
      <c r="B35" s="65" t="s">
        <v>271</v>
      </c>
      <c r="C35" s="66" t="s">
        <v>845</v>
      </c>
      <c r="D35" s="67">
        <v>3</v>
      </c>
      <c r="E35" s="68"/>
      <c r="F35" s="69">
        <v>40</v>
      </c>
      <c r="G35" s="66"/>
      <c r="H35" s="70"/>
      <c r="I35" s="71"/>
      <c r="J35" s="71"/>
      <c r="K35" s="34" t="s">
        <v>65</v>
      </c>
      <c r="L35" s="78">
        <v>35</v>
      </c>
      <c r="M35" s="78"/>
      <c r="N35" s="73"/>
      <c r="O35" s="80" t="s">
        <v>301</v>
      </c>
      <c r="P35" s="80">
        <v>1</v>
      </c>
      <c r="Q35" s="80" t="s">
        <v>302</v>
      </c>
      <c r="R35" s="80" t="s">
        <v>317</v>
      </c>
      <c r="S35" s="80">
        <v>116600</v>
      </c>
      <c r="T35" s="79" t="str">
        <f>REPLACE(INDEX(GroupVertices[Group],MATCH(Edges[[#This Row],[Vertex 1]],GroupVertices[Vertex],0)),1,1,"")</f>
        <v>4</v>
      </c>
      <c r="U35" s="79" t="str">
        <f>REPLACE(INDEX(GroupVertices[Group],MATCH(Edges[[#This Row],[Vertex 2]],GroupVertices[Vertex],0)),1,1,"")</f>
        <v>4</v>
      </c>
      <c r="V35" s="48">
        <v>0</v>
      </c>
      <c r="W35" s="49">
        <v>0</v>
      </c>
      <c r="X35" s="48">
        <v>0</v>
      </c>
      <c r="Y35" s="49">
        <v>0</v>
      </c>
      <c r="Z35" s="48">
        <v>0</v>
      </c>
      <c r="AA35" s="49">
        <v>0</v>
      </c>
      <c r="AB35" s="48">
        <v>2</v>
      </c>
      <c r="AC35" s="49">
        <v>100</v>
      </c>
      <c r="AD35" s="48">
        <v>2</v>
      </c>
    </row>
    <row r="36" spans="1:30" ht="15">
      <c r="A36" s="65" t="s">
        <v>266</v>
      </c>
      <c r="B36" s="65" t="s">
        <v>261</v>
      </c>
      <c r="C36" s="66" t="s">
        <v>846</v>
      </c>
      <c r="D36" s="67">
        <v>10</v>
      </c>
      <c r="E36" s="68"/>
      <c r="F36" s="69">
        <v>10</v>
      </c>
      <c r="G36" s="66"/>
      <c r="H36" s="70"/>
      <c r="I36" s="71"/>
      <c r="J36" s="71"/>
      <c r="K36" s="34" t="s">
        <v>66</v>
      </c>
      <c r="L36" s="78">
        <v>36</v>
      </c>
      <c r="M36" s="78"/>
      <c r="N36" s="73"/>
      <c r="O36" s="80" t="s">
        <v>301</v>
      </c>
      <c r="P36" s="80">
        <v>5</v>
      </c>
      <c r="Q36" s="80" t="s">
        <v>302</v>
      </c>
      <c r="R36" s="80" t="s">
        <v>317</v>
      </c>
      <c r="S36" s="80">
        <v>113285</v>
      </c>
      <c r="T36" s="79" t="str">
        <f>REPLACE(INDEX(GroupVertices[Group],MATCH(Edges[[#This Row],[Vertex 1]],GroupVertices[Vertex],0)),1,1,"")</f>
        <v>4</v>
      </c>
      <c r="U36" s="79" t="str">
        <f>REPLACE(INDEX(GroupVertices[Group],MATCH(Edges[[#This Row],[Vertex 2]],GroupVertices[Vertex],0)),1,1,"")</f>
        <v>1</v>
      </c>
      <c r="V36" s="48">
        <v>0</v>
      </c>
      <c r="W36" s="49">
        <v>0</v>
      </c>
      <c r="X36" s="48">
        <v>0</v>
      </c>
      <c r="Y36" s="49">
        <v>0</v>
      </c>
      <c r="Z36" s="48">
        <v>0</v>
      </c>
      <c r="AA36" s="49">
        <v>0</v>
      </c>
      <c r="AB36" s="48">
        <v>2</v>
      </c>
      <c r="AC36" s="49">
        <v>100</v>
      </c>
      <c r="AD36" s="48">
        <v>2</v>
      </c>
    </row>
    <row r="37" spans="1:30" ht="15">
      <c r="A37" s="65" t="s">
        <v>266</v>
      </c>
      <c r="B37" s="65" t="s">
        <v>272</v>
      </c>
      <c r="C37" s="66" t="s">
        <v>845</v>
      </c>
      <c r="D37" s="67">
        <v>3</v>
      </c>
      <c r="E37" s="68"/>
      <c r="F37" s="69">
        <v>40</v>
      </c>
      <c r="G37" s="66"/>
      <c r="H37" s="70"/>
      <c r="I37" s="71"/>
      <c r="J37" s="71"/>
      <c r="K37" s="34" t="s">
        <v>65</v>
      </c>
      <c r="L37" s="78">
        <v>37</v>
      </c>
      <c r="M37" s="78"/>
      <c r="N37" s="73"/>
      <c r="O37" s="80" t="s">
        <v>301</v>
      </c>
      <c r="P37" s="80">
        <v>1</v>
      </c>
      <c r="Q37" s="80" t="s">
        <v>302</v>
      </c>
      <c r="R37" s="80" t="s">
        <v>317</v>
      </c>
      <c r="S37" s="80">
        <v>117667</v>
      </c>
      <c r="T37" s="79" t="str">
        <f>REPLACE(INDEX(GroupVertices[Group],MATCH(Edges[[#This Row],[Vertex 1]],GroupVertices[Vertex],0)),1,1,"")</f>
        <v>4</v>
      </c>
      <c r="U37" s="79" t="str">
        <f>REPLACE(INDEX(GroupVertices[Group],MATCH(Edges[[#This Row],[Vertex 2]],GroupVertices[Vertex],0)),1,1,"")</f>
        <v>4</v>
      </c>
      <c r="V37" s="48">
        <v>0</v>
      </c>
      <c r="W37" s="49">
        <v>0</v>
      </c>
      <c r="X37" s="48">
        <v>0</v>
      </c>
      <c r="Y37" s="49">
        <v>0</v>
      </c>
      <c r="Z37" s="48">
        <v>0</v>
      </c>
      <c r="AA37" s="49">
        <v>0</v>
      </c>
      <c r="AB37" s="48">
        <v>2</v>
      </c>
      <c r="AC37" s="49">
        <v>100</v>
      </c>
      <c r="AD37" s="48">
        <v>2</v>
      </c>
    </row>
    <row r="38" spans="1:30" ht="15">
      <c r="A38" s="65" t="s">
        <v>261</v>
      </c>
      <c r="B38" s="65" t="s">
        <v>266</v>
      </c>
      <c r="C38" s="66" t="s">
        <v>846</v>
      </c>
      <c r="D38" s="67">
        <v>10</v>
      </c>
      <c r="E38" s="68"/>
      <c r="F38" s="69">
        <v>10</v>
      </c>
      <c r="G38" s="66"/>
      <c r="H38" s="70"/>
      <c r="I38" s="71"/>
      <c r="J38" s="71"/>
      <c r="K38" s="34" t="s">
        <v>66</v>
      </c>
      <c r="L38" s="78">
        <v>38</v>
      </c>
      <c r="M38" s="78"/>
      <c r="N38" s="73"/>
      <c r="O38" s="80" t="s">
        <v>301</v>
      </c>
      <c r="P38" s="80">
        <v>5</v>
      </c>
      <c r="Q38" s="80" t="s">
        <v>302</v>
      </c>
      <c r="R38" s="80" t="s">
        <v>317</v>
      </c>
      <c r="S38" s="80">
        <v>118231</v>
      </c>
      <c r="T38" s="79" t="str">
        <f>REPLACE(INDEX(GroupVertices[Group],MATCH(Edges[[#This Row],[Vertex 1]],GroupVertices[Vertex],0)),1,1,"")</f>
        <v>1</v>
      </c>
      <c r="U38" s="79" t="str">
        <f>REPLACE(INDEX(GroupVertices[Group],MATCH(Edges[[#This Row],[Vertex 2]],GroupVertices[Vertex],0)),1,1,"")</f>
        <v>4</v>
      </c>
      <c r="V38" s="48">
        <v>0</v>
      </c>
      <c r="W38" s="49">
        <v>0</v>
      </c>
      <c r="X38" s="48">
        <v>0</v>
      </c>
      <c r="Y38" s="49">
        <v>0</v>
      </c>
      <c r="Z38" s="48">
        <v>0</v>
      </c>
      <c r="AA38" s="49">
        <v>0</v>
      </c>
      <c r="AB38" s="48">
        <v>2</v>
      </c>
      <c r="AC38" s="49">
        <v>100</v>
      </c>
      <c r="AD38" s="48">
        <v>2</v>
      </c>
    </row>
    <row r="39" spans="1:30" ht="15">
      <c r="A39" s="65" t="s">
        <v>266</v>
      </c>
      <c r="B39" s="65" t="s">
        <v>273</v>
      </c>
      <c r="C39" s="66" t="s">
        <v>845</v>
      </c>
      <c r="D39" s="67">
        <v>3</v>
      </c>
      <c r="E39" s="68"/>
      <c r="F39" s="69">
        <v>40</v>
      </c>
      <c r="G39" s="66"/>
      <c r="H39" s="70"/>
      <c r="I39" s="71"/>
      <c r="J39" s="71"/>
      <c r="K39" s="34" t="s">
        <v>66</v>
      </c>
      <c r="L39" s="78">
        <v>39</v>
      </c>
      <c r="M39" s="78"/>
      <c r="N39" s="73"/>
      <c r="O39" s="80" t="s">
        <v>301</v>
      </c>
      <c r="P39" s="80">
        <v>1</v>
      </c>
      <c r="Q39" s="80" t="s">
        <v>302</v>
      </c>
      <c r="R39" s="80" t="s">
        <v>317</v>
      </c>
      <c r="S39" s="80">
        <v>119898</v>
      </c>
      <c r="T39" s="79" t="str">
        <f>REPLACE(INDEX(GroupVertices[Group],MATCH(Edges[[#This Row],[Vertex 1]],GroupVertices[Vertex],0)),1,1,"")</f>
        <v>4</v>
      </c>
      <c r="U39" s="79" t="str">
        <f>REPLACE(INDEX(GroupVertices[Group],MATCH(Edges[[#This Row],[Vertex 2]],GroupVertices[Vertex],0)),1,1,"")</f>
        <v>4</v>
      </c>
      <c r="V39" s="48">
        <v>0</v>
      </c>
      <c r="W39" s="49">
        <v>0</v>
      </c>
      <c r="X39" s="48">
        <v>0</v>
      </c>
      <c r="Y39" s="49">
        <v>0</v>
      </c>
      <c r="Z39" s="48">
        <v>0</v>
      </c>
      <c r="AA39" s="49">
        <v>0</v>
      </c>
      <c r="AB39" s="48">
        <v>2</v>
      </c>
      <c r="AC39" s="49">
        <v>100</v>
      </c>
      <c r="AD39" s="48">
        <v>2</v>
      </c>
    </row>
    <row r="40" spans="1:30" ht="15">
      <c r="A40" s="65" t="s">
        <v>273</v>
      </c>
      <c r="B40" s="65" t="s">
        <v>266</v>
      </c>
      <c r="C40" s="66" t="s">
        <v>845</v>
      </c>
      <c r="D40" s="67">
        <v>3</v>
      </c>
      <c r="E40" s="68"/>
      <c r="F40" s="69">
        <v>40</v>
      </c>
      <c r="G40" s="66"/>
      <c r="H40" s="70"/>
      <c r="I40" s="71"/>
      <c r="J40" s="71"/>
      <c r="K40" s="34" t="s">
        <v>66</v>
      </c>
      <c r="L40" s="78">
        <v>40</v>
      </c>
      <c r="M40" s="78"/>
      <c r="N40" s="73"/>
      <c r="O40" s="80" t="s">
        <v>301</v>
      </c>
      <c r="P40" s="80">
        <v>1</v>
      </c>
      <c r="Q40" s="80" t="s">
        <v>302</v>
      </c>
      <c r="R40" s="80" t="s">
        <v>322</v>
      </c>
      <c r="S40" s="80">
        <v>120496</v>
      </c>
      <c r="T40" s="79" t="str">
        <f>REPLACE(INDEX(GroupVertices[Group],MATCH(Edges[[#This Row],[Vertex 1]],GroupVertices[Vertex],0)),1,1,"")</f>
        <v>4</v>
      </c>
      <c r="U40" s="79" t="str">
        <f>REPLACE(INDEX(GroupVertices[Group],MATCH(Edges[[#This Row],[Vertex 2]],GroupVertices[Vertex],0)),1,1,"")</f>
        <v>4</v>
      </c>
      <c r="V40" s="48">
        <v>0</v>
      </c>
      <c r="W40" s="49">
        <v>0</v>
      </c>
      <c r="X40" s="48">
        <v>0</v>
      </c>
      <c r="Y40" s="49">
        <v>0</v>
      </c>
      <c r="Z40" s="48">
        <v>0</v>
      </c>
      <c r="AA40" s="49">
        <v>0</v>
      </c>
      <c r="AB40" s="48">
        <v>4</v>
      </c>
      <c r="AC40" s="49">
        <v>100</v>
      </c>
      <c r="AD40" s="48">
        <v>4</v>
      </c>
    </row>
    <row r="41" spans="1:30" ht="15">
      <c r="A41" s="65" t="s">
        <v>273</v>
      </c>
      <c r="B41" s="65" t="s">
        <v>261</v>
      </c>
      <c r="C41" s="66" t="s">
        <v>845</v>
      </c>
      <c r="D41" s="67">
        <v>3</v>
      </c>
      <c r="E41" s="68"/>
      <c r="F41" s="69">
        <v>40</v>
      </c>
      <c r="G41" s="66"/>
      <c r="H41" s="70"/>
      <c r="I41" s="71"/>
      <c r="J41" s="71"/>
      <c r="K41" s="34" t="s">
        <v>65</v>
      </c>
      <c r="L41" s="78">
        <v>41</v>
      </c>
      <c r="M41" s="78"/>
      <c r="N41" s="73"/>
      <c r="O41" s="80" t="s">
        <v>301</v>
      </c>
      <c r="P41" s="80">
        <v>1</v>
      </c>
      <c r="Q41" s="80" t="s">
        <v>302</v>
      </c>
      <c r="R41" s="80" t="s">
        <v>322</v>
      </c>
      <c r="S41" s="80">
        <v>119083</v>
      </c>
      <c r="T41" s="79" t="str">
        <f>REPLACE(INDEX(GroupVertices[Group],MATCH(Edges[[#This Row],[Vertex 1]],GroupVertices[Vertex],0)),1,1,"")</f>
        <v>4</v>
      </c>
      <c r="U41" s="79" t="str">
        <f>REPLACE(INDEX(GroupVertices[Group],MATCH(Edges[[#This Row],[Vertex 2]],GroupVertices[Vertex],0)),1,1,"")</f>
        <v>1</v>
      </c>
      <c r="V41" s="48">
        <v>0</v>
      </c>
      <c r="W41" s="49">
        <v>0</v>
      </c>
      <c r="X41" s="48">
        <v>0</v>
      </c>
      <c r="Y41" s="49">
        <v>0</v>
      </c>
      <c r="Z41" s="48">
        <v>0</v>
      </c>
      <c r="AA41" s="49">
        <v>0</v>
      </c>
      <c r="AB41" s="48">
        <v>4</v>
      </c>
      <c r="AC41" s="49">
        <v>100</v>
      </c>
      <c r="AD41" s="48">
        <v>4</v>
      </c>
    </row>
    <row r="42" spans="1:30" ht="15">
      <c r="A42" s="65" t="s">
        <v>273</v>
      </c>
      <c r="B42" s="65" t="s">
        <v>273</v>
      </c>
      <c r="C42" s="66" t="s">
        <v>845</v>
      </c>
      <c r="D42" s="67">
        <v>3</v>
      </c>
      <c r="E42" s="68"/>
      <c r="F42" s="69">
        <v>40</v>
      </c>
      <c r="G42" s="66"/>
      <c r="H42" s="70"/>
      <c r="I42" s="71"/>
      <c r="J42" s="71"/>
      <c r="K42" s="34" t="s">
        <v>65</v>
      </c>
      <c r="L42" s="78">
        <v>42</v>
      </c>
      <c r="M42" s="78"/>
      <c r="N42" s="73"/>
      <c r="O42" s="80" t="s">
        <v>301</v>
      </c>
      <c r="P42" s="80">
        <v>1</v>
      </c>
      <c r="Q42" s="80" t="s">
        <v>302</v>
      </c>
      <c r="R42" s="80" t="s">
        <v>323</v>
      </c>
      <c r="S42" s="80">
        <v>119103</v>
      </c>
      <c r="T42" s="79" t="str">
        <f>REPLACE(INDEX(GroupVertices[Group],MATCH(Edges[[#This Row],[Vertex 1]],GroupVertices[Vertex],0)),1,1,"")</f>
        <v>4</v>
      </c>
      <c r="U42" s="79" t="str">
        <f>REPLACE(INDEX(GroupVertices[Group],MATCH(Edges[[#This Row],[Vertex 2]],GroupVertices[Vertex],0)),1,1,"")</f>
        <v>4</v>
      </c>
      <c r="V42" s="48">
        <v>0</v>
      </c>
      <c r="W42" s="49">
        <v>0</v>
      </c>
      <c r="X42" s="48">
        <v>0</v>
      </c>
      <c r="Y42" s="49">
        <v>0</v>
      </c>
      <c r="Z42" s="48">
        <v>0</v>
      </c>
      <c r="AA42" s="49">
        <v>0</v>
      </c>
      <c r="AB42" s="48">
        <v>5</v>
      </c>
      <c r="AC42" s="49">
        <v>100</v>
      </c>
      <c r="AD42" s="48">
        <v>5</v>
      </c>
    </row>
    <row r="43" spans="1:30" ht="15">
      <c r="A43" s="65" t="s">
        <v>272</v>
      </c>
      <c r="B43" s="65" t="s">
        <v>273</v>
      </c>
      <c r="C43" s="66" t="s">
        <v>845</v>
      </c>
      <c r="D43" s="67">
        <v>3</v>
      </c>
      <c r="E43" s="68"/>
      <c r="F43" s="69">
        <v>40</v>
      </c>
      <c r="G43" s="66"/>
      <c r="H43" s="70"/>
      <c r="I43" s="71"/>
      <c r="J43" s="71"/>
      <c r="K43" s="34" t="s">
        <v>65</v>
      </c>
      <c r="L43" s="78">
        <v>43</v>
      </c>
      <c r="M43" s="78"/>
      <c r="N43" s="73"/>
      <c r="O43" s="80" t="s">
        <v>301</v>
      </c>
      <c r="P43" s="80">
        <v>1</v>
      </c>
      <c r="Q43" s="80" t="s">
        <v>302</v>
      </c>
      <c r="R43" s="80" t="s">
        <v>317</v>
      </c>
      <c r="S43" s="80">
        <v>120514</v>
      </c>
      <c r="T43" s="79" t="str">
        <f>REPLACE(INDEX(GroupVertices[Group],MATCH(Edges[[#This Row],[Vertex 1]],GroupVertices[Vertex],0)),1,1,"")</f>
        <v>4</v>
      </c>
      <c r="U43" s="79" t="str">
        <f>REPLACE(INDEX(GroupVertices[Group],MATCH(Edges[[#This Row],[Vertex 2]],GroupVertices[Vertex],0)),1,1,"")</f>
        <v>4</v>
      </c>
      <c r="V43" s="48">
        <v>0</v>
      </c>
      <c r="W43" s="49">
        <v>0</v>
      </c>
      <c r="X43" s="48">
        <v>0</v>
      </c>
      <c r="Y43" s="49">
        <v>0</v>
      </c>
      <c r="Z43" s="48">
        <v>0</v>
      </c>
      <c r="AA43" s="49">
        <v>0</v>
      </c>
      <c r="AB43" s="48">
        <v>2</v>
      </c>
      <c r="AC43" s="49">
        <v>100</v>
      </c>
      <c r="AD43" s="48">
        <v>2</v>
      </c>
    </row>
    <row r="44" spans="1:30" ht="15">
      <c r="A44" s="65" t="s">
        <v>260</v>
      </c>
      <c r="B44" s="65" t="s">
        <v>272</v>
      </c>
      <c r="C44" s="66" t="s">
        <v>845</v>
      </c>
      <c r="D44" s="67">
        <v>3</v>
      </c>
      <c r="E44" s="68"/>
      <c r="F44" s="69">
        <v>40</v>
      </c>
      <c r="G44" s="66"/>
      <c r="H44" s="70"/>
      <c r="I44" s="71"/>
      <c r="J44" s="71"/>
      <c r="K44" s="34" t="s">
        <v>65</v>
      </c>
      <c r="L44" s="78">
        <v>44</v>
      </c>
      <c r="M44" s="78"/>
      <c r="N44" s="73"/>
      <c r="O44" s="80" t="s">
        <v>301</v>
      </c>
      <c r="P44" s="80">
        <v>1</v>
      </c>
      <c r="Q44" s="80" t="s">
        <v>302</v>
      </c>
      <c r="R44" s="80" t="s">
        <v>317</v>
      </c>
      <c r="S44" s="80">
        <v>120786</v>
      </c>
      <c r="T44" s="79" t="str">
        <f>REPLACE(INDEX(GroupVertices[Group],MATCH(Edges[[#This Row],[Vertex 1]],GroupVertices[Vertex],0)),1,1,"")</f>
        <v>1</v>
      </c>
      <c r="U44" s="79" t="str">
        <f>REPLACE(INDEX(GroupVertices[Group],MATCH(Edges[[#This Row],[Vertex 2]],GroupVertices[Vertex],0)),1,1,"")</f>
        <v>4</v>
      </c>
      <c r="V44" s="48">
        <v>0</v>
      </c>
      <c r="W44" s="49">
        <v>0</v>
      </c>
      <c r="X44" s="48">
        <v>0</v>
      </c>
      <c r="Y44" s="49">
        <v>0</v>
      </c>
      <c r="Z44" s="48">
        <v>0</v>
      </c>
      <c r="AA44" s="49">
        <v>0</v>
      </c>
      <c r="AB44" s="48">
        <v>2</v>
      </c>
      <c r="AC44" s="49">
        <v>100</v>
      </c>
      <c r="AD44" s="48">
        <v>2</v>
      </c>
    </row>
    <row r="45" spans="1:30" ht="15">
      <c r="A45" s="65" t="s">
        <v>274</v>
      </c>
      <c r="B45" s="65" t="s">
        <v>276</v>
      </c>
      <c r="C45" s="66" t="s">
        <v>845</v>
      </c>
      <c r="D45" s="67">
        <v>3</v>
      </c>
      <c r="E45" s="68"/>
      <c r="F45" s="69">
        <v>40</v>
      </c>
      <c r="G45" s="66"/>
      <c r="H45" s="70"/>
      <c r="I45" s="71"/>
      <c r="J45" s="71"/>
      <c r="K45" s="34" t="s">
        <v>65</v>
      </c>
      <c r="L45" s="78">
        <v>45</v>
      </c>
      <c r="M45" s="78"/>
      <c r="N45" s="73"/>
      <c r="O45" s="80" t="s">
        <v>301</v>
      </c>
      <c r="P45" s="80">
        <v>1</v>
      </c>
      <c r="Q45" s="80" t="s">
        <v>302</v>
      </c>
      <c r="R45" s="80" t="s">
        <v>324</v>
      </c>
      <c r="S45" s="80">
        <v>126678</v>
      </c>
      <c r="T45" s="79" t="str">
        <f>REPLACE(INDEX(GroupVertices[Group],MATCH(Edges[[#This Row],[Vertex 1]],GroupVertices[Vertex],0)),1,1,"")</f>
        <v>1</v>
      </c>
      <c r="U45" s="79" t="str">
        <f>REPLACE(INDEX(GroupVertices[Group],MATCH(Edges[[#This Row],[Vertex 2]],GroupVertices[Vertex],0)),1,1,"")</f>
        <v>1</v>
      </c>
      <c r="V45" s="48">
        <v>0</v>
      </c>
      <c r="W45" s="49">
        <v>0</v>
      </c>
      <c r="X45" s="48">
        <v>0</v>
      </c>
      <c r="Y45" s="49">
        <v>0</v>
      </c>
      <c r="Z45" s="48">
        <v>0</v>
      </c>
      <c r="AA45" s="49">
        <v>0</v>
      </c>
      <c r="AB45" s="48">
        <v>1</v>
      </c>
      <c r="AC45" s="49">
        <v>100</v>
      </c>
      <c r="AD45" s="48">
        <v>1</v>
      </c>
    </row>
    <row r="46" spans="1:30" ht="15">
      <c r="A46" s="65" t="s">
        <v>260</v>
      </c>
      <c r="B46" s="65" t="s">
        <v>274</v>
      </c>
      <c r="C46" s="66" t="s">
        <v>845</v>
      </c>
      <c r="D46" s="67">
        <v>3</v>
      </c>
      <c r="E46" s="68"/>
      <c r="F46" s="69">
        <v>40</v>
      </c>
      <c r="G46" s="66"/>
      <c r="H46" s="70"/>
      <c r="I46" s="71"/>
      <c r="J46" s="71"/>
      <c r="K46" s="34" t="s">
        <v>65</v>
      </c>
      <c r="L46" s="78">
        <v>46</v>
      </c>
      <c r="M46" s="78"/>
      <c r="N46" s="73"/>
      <c r="O46" s="80" t="s">
        <v>301</v>
      </c>
      <c r="P46" s="80">
        <v>1</v>
      </c>
      <c r="Q46" s="80" t="s">
        <v>302</v>
      </c>
      <c r="R46" s="80" t="s">
        <v>324</v>
      </c>
      <c r="S46" s="80">
        <v>126980</v>
      </c>
      <c r="T46" s="79" t="str">
        <f>REPLACE(INDEX(GroupVertices[Group],MATCH(Edges[[#This Row],[Vertex 1]],GroupVertices[Vertex],0)),1,1,"")</f>
        <v>1</v>
      </c>
      <c r="U46" s="79" t="str">
        <f>REPLACE(INDEX(GroupVertices[Group],MATCH(Edges[[#This Row],[Vertex 2]],GroupVertices[Vertex],0)),1,1,"")</f>
        <v>1</v>
      </c>
      <c r="V46" s="48">
        <v>0</v>
      </c>
      <c r="W46" s="49">
        <v>0</v>
      </c>
      <c r="X46" s="48">
        <v>0</v>
      </c>
      <c r="Y46" s="49">
        <v>0</v>
      </c>
      <c r="Z46" s="48">
        <v>0</v>
      </c>
      <c r="AA46" s="49">
        <v>0</v>
      </c>
      <c r="AB46" s="48">
        <v>1</v>
      </c>
      <c r="AC46" s="49">
        <v>100</v>
      </c>
      <c r="AD46" s="48">
        <v>1</v>
      </c>
    </row>
    <row r="47" spans="1:30" ht="15">
      <c r="A47" s="65" t="s">
        <v>260</v>
      </c>
      <c r="B47" s="65" t="s">
        <v>261</v>
      </c>
      <c r="C47" s="66" t="s">
        <v>846</v>
      </c>
      <c r="D47" s="67">
        <v>10</v>
      </c>
      <c r="E47" s="68"/>
      <c r="F47" s="69">
        <v>10</v>
      </c>
      <c r="G47" s="66"/>
      <c r="H47" s="70"/>
      <c r="I47" s="71"/>
      <c r="J47" s="71"/>
      <c r="K47" s="34" t="s">
        <v>66</v>
      </c>
      <c r="L47" s="78">
        <v>47</v>
      </c>
      <c r="M47" s="78"/>
      <c r="N47" s="73"/>
      <c r="O47" s="80" t="s">
        <v>301</v>
      </c>
      <c r="P47" s="80">
        <v>3</v>
      </c>
      <c r="Q47" s="80" t="s">
        <v>302</v>
      </c>
      <c r="R47" s="80"/>
      <c r="S47" s="80">
        <v>108120</v>
      </c>
      <c r="T47" s="79" t="str">
        <f>REPLACE(INDEX(GroupVertices[Group],MATCH(Edges[[#This Row],[Vertex 1]],GroupVertices[Vertex],0)),1,1,"")</f>
        <v>1</v>
      </c>
      <c r="U47" s="79" t="str">
        <f>REPLACE(INDEX(GroupVertices[Group],MATCH(Edges[[#This Row],[Vertex 2]],GroupVertices[Vertex],0)),1,1,"")</f>
        <v>1</v>
      </c>
      <c r="V47" s="48"/>
      <c r="W47" s="49"/>
      <c r="X47" s="48"/>
      <c r="Y47" s="49"/>
      <c r="Z47" s="48"/>
      <c r="AA47" s="49"/>
      <c r="AB47" s="48"/>
      <c r="AC47" s="49"/>
      <c r="AD47" s="48"/>
    </row>
    <row r="48" spans="1:30" ht="15">
      <c r="A48" s="65" t="s">
        <v>261</v>
      </c>
      <c r="B48" s="65" t="s">
        <v>261</v>
      </c>
      <c r="C48" s="66" t="s">
        <v>846</v>
      </c>
      <c r="D48" s="67">
        <v>10</v>
      </c>
      <c r="E48" s="68"/>
      <c r="F48" s="69">
        <v>10</v>
      </c>
      <c r="G48" s="66"/>
      <c r="H48" s="70"/>
      <c r="I48" s="71"/>
      <c r="J48" s="71"/>
      <c r="K48" s="34" t="s">
        <v>65</v>
      </c>
      <c r="L48" s="78">
        <v>48</v>
      </c>
      <c r="M48" s="78"/>
      <c r="N48" s="73"/>
      <c r="O48" s="80" t="s">
        <v>301</v>
      </c>
      <c r="P48" s="80">
        <v>12</v>
      </c>
      <c r="Q48" s="80" t="s">
        <v>302</v>
      </c>
      <c r="R48" s="80" t="s">
        <v>317</v>
      </c>
      <c r="S48" s="80">
        <v>118380</v>
      </c>
      <c r="T48" s="79" t="str">
        <f>REPLACE(INDEX(GroupVertices[Group],MATCH(Edges[[#This Row],[Vertex 1]],GroupVertices[Vertex],0)),1,1,"")</f>
        <v>1</v>
      </c>
      <c r="U48" s="79" t="str">
        <f>REPLACE(INDEX(GroupVertices[Group],MATCH(Edges[[#This Row],[Vertex 2]],GroupVertices[Vertex],0)),1,1,"")</f>
        <v>1</v>
      </c>
      <c r="V48" s="48">
        <v>0</v>
      </c>
      <c r="W48" s="49">
        <v>0</v>
      </c>
      <c r="X48" s="48">
        <v>0</v>
      </c>
      <c r="Y48" s="49">
        <v>0</v>
      </c>
      <c r="Z48" s="48">
        <v>0</v>
      </c>
      <c r="AA48" s="49">
        <v>0</v>
      </c>
      <c r="AB48" s="48">
        <v>2</v>
      </c>
      <c r="AC48" s="49">
        <v>100</v>
      </c>
      <c r="AD48" s="48">
        <v>2</v>
      </c>
    </row>
    <row r="49" spans="1:30" ht="15">
      <c r="A49" s="65" t="s">
        <v>261</v>
      </c>
      <c r="B49" s="65" t="s">
        <v>255</v>
      </c>
      <c r="C49" s="66" t="s">
        <v>847</v>
      </c>
      <c r="D49" s="67">
        <v>6.5</v>
      </c>
      <c r="E49" s="68"/>
      <c r="F49" s="69">
        <v>25</v>
      </c>
      <c r="G49" s="66"/>
      <c r="H49" s="70"/>
      <c r="I49" s="71"/>
      <c r="J49" s="71"/>
      <c r="K49" s="34" t="s">
        <v>66</v>
      </c>
      <c r="L49" s="78">
        <v>49</v>
      </c>
      <c r="M49" s="78"/>
      <c r="N49" s="73"/>
      <c r="O49" s="80" t="s">
        <v>301</v>
      </c>
      <c r="P49" s="80">
        <v>2</v>
      </c>
      <c r="Q49" s="80" t="s">
        <v>302</v>
      </c>
      <c r="R49" s="80" t="s">
        <v>325</v>
      </c>
      <c r="S49" s="80">
        <v>121512</v>
      </c>
      <c r="T49" s="79" t="str">
        <f>REPLACE(INDEX(GroupVertices[Group],MATCH(Edges[[#This Row],[Vertex 1]],GroupVertices[Vertex],0)),1,1,"")</f>
        <v>1</v>
      </c>
      <c r="U49" s="79" t="str">
        <f>REPLACE(INDEX(GroupVertices[Group],MATCH(Edges[[#This Row],[Vertex 2]],GroupVertices[Vertex],0)),1,1,"")</f>
        <v>1</v>
      </c>
      <c r="V49" s="48">
        <v>0</v>
      </c>
      <c r="W49" s="49">
        <v>0</v>
      </c>
      <c r="X49" s="48">
        <v>0</v>
      </c>
      <c r="Y49" s="49">
        <v>0</v>
      </c>
      <c r="Z49" s="48">
        <v>0</v>
      </c>
      <c r="AA49" s="49">
        <v>0</v>
      </c>
      <c r="AB49" s="48">
        <v>3</v>
      </c>
      <c r="AC49" s="49">
        <v>100</v>
      </c>
      <c r="AD49" s="48">
        <v>3</v>
      </c>
    </row>
    <row r="50" spans="1:30" ht="15">
      <c r="A50" s="65" t="s">
        <v>255</v>
      </c>
      <c r="B50" s="65" t="s">
        <v>261</v>
      </c>
      <c r="C50" s="66" t="s">
        <v>847</v>
      </c>
      <c r="D50" s="67">
        <v>6.5</v>
      </c>
      <c r="E50" s="68"/>
      <c r="F50" s="69">
        <v>25</v>
      </c>
      <c r="G50" s="66"/>
      <c r="H50" s="70"/>
      <c r="I50" s="71"/>
      <c r="J50" s="71"/>
      <c r="K50" s="34" t="s">
        <v>66</v>
      </c>
      <c r="L50" s="78">
        <v>50</v>
      </c>
      <c r="M50" s="78"/>
      <c r="N50" s="73"/>
      <c r="O50" s="80" t="s">
        <v>301</v>
      </c>
      <c r="P50" s="80">
        <v>2</v>
      </c>
      <c r="Q50" s="80" t="s">
        <v>302</v>
      </c>
      <c r="R50" s="80" t="s">
        <v>317</v>
      </c>
      <c r="S50" s="80">
        <v>121651</v>
      </c>
      <c r="T50" s="79" t="str">
        <f>REPLACE(INDEX(GroupVertices[Group],MATCH(Edges[[#This Row],[Vertex 1]],GroupVertices[Vertex],0)),1,1,"")</f>
        <v>1</v>
      </c>
      <c r="U50" s="79" t="str">
        <f>REPLACE(INDEX(GroupVertices[Group],MATCH(Edges[[#This Row],[Vertex 2]],GroupVertices[Vertex],0)),1,1,"")</f>
        <v>1</v>
      </c>
      <c r="V50" s="48">
        <v>0</v>
      </c>
      <c r="W50" s="49">
        <v>0</v>
      </c>
      <c r="X50" s="48">
        <v>0</v>
      </c>
      <c r="Y50" s="49">
        <v>0</v>
      </c>
      <c r="Z50" s="48">
        <v>0</v>
      </c>
      <c r="AA50" s="49">
        <v>0</v>
      </c>
      <c r="AB50" s="48">
        <v>2</v>
      </c>
      <c r="AC50" s="49">
        <v>100</v>
      </c>
      <c r="AD50" s="48">
        <v>2</v>
      </c>
    </row>
    <row r="51" spans="1:30" ht="15">
      <c r="A51" s="65" t="s">
        <v>261</v>
      </c>
      <c r="B51" s="65" t="s">
        <v>260</v>
      </c>
      <c r="C51" s="66" t="s">
        <v>846</v>
      </c>
      <c r="D51" s="67">
        <v>10</v>
      </c>
      <c r="E51" s="68"/>
      <c r="F51" s="69">
        <v>10</v>
      </c>
      <c r="G51" s="66"/>
      <c r="H51" s="70"/>
      <c r="I51" s="71"/>
      <c r="J51" s="71"/>
      <c r="K51" s="34" t="s">
        <v>66</v>
      </c>
      <c r="L51" s="78">
        <v>51</v>
      </c>
      <c r="M51" s="78"/>
      <c r="N51" s="73"/>
      <c r="O51" s="80" t="s">
        <v>301</v>
      </c>
      <c r="P51" s="80">
        <v>4</v>
      </c>
      <c r="Q51" s="80" t="s">
        <v>302</v>
      </c>
      <c r="R51" s="80" t="s">
        <v>326</v>
      </c>
      <c r="S51" s="80">
        <v>127586</v>
      </c>
      <c r="T51" s="79" t="str">
        <f>REPLACE(INDEX(GroupVertices[Group],MATCH(Edges[[#This Row],[Vertex 1]],GroupVertices[Vertex],0)),1,1,"")</f>
        <v>1</v>
      </c>
      <c r="U51" s="79" t="str">
        <f>REPLACE(INDEX(GroupVertices[Group],MATCH(Edges[[#This Row],[Vertex 2]],GroupVertices[Vertex],0)),1,1,"")</f>
        <v>1</v>
      </c>
      <c r="V51" s="48">
        <v>0</v>
      </c>
      <c r="W51" s="49">
        <v>0</v>
      </c>
      <c r="X51" s="48">
        <v>0</v>
      </c>
      <c r="Y51" s="49">
        <v>0</v>
      </c>
      <c r="Z51" s="48">
        <v>0</v>
      </c>
      <c r="AA51" s="49">
        <v>0</v>
      </c>
      <c r="AB51" s="48">
        <v>2</v>
      </c>
      <c r="AC51" s="49">
        <v>100</v>
      </c>
      <c r="AD51" s="48">
        <v>2</v>
      </c>
    </row>
    <row r="52" spans="1:30" ht="15">
      <c r="A52" s="65" t="s">
        <v>275</v>
      </c>
      <c r="B52" s="65" t="s">
        <v>261</v>
      </c>
      <c r="C52" s="66" t="s">
        <v>845</v>
      </c>
      <c r="D52" s="67">
        <v>3</v>
      </c>
      <c r="E52" s="68"/>
      <c r="F52" s="69">
        <v>40</v>
      </c>
      <c r="G52" s="66"/>
      <c r="H52" s="70"/>
      <c r="I52" s="71"/>
      <c r="J52" s="71"/>
      <c r="K52" s="34" t="s">
        <v>65</v>
      </c>
      <c r="L52" s="78">
        <v>52</v>
      </c>
      <c r="M52" s="78"/>
      <c r="N52" s="73"/>
      <c r="O52" s="80" t="s">
        <v>301</v>
      </c>
      <c r="P52" s="80">
        <v>1</v>
      </c>
      <c r="Q52" s="80" t="s">
        <v>302</v>
      </c>
      <c r="R52" s="80" t="s">
        <v>327</v>
      </c>
      <c r="S52" s="80">
        <v>127989</v>
      </c>
      <c r="T52" s="79" t="str">
        <f>REPLACE(INDEX(GroupVertices[Group],MATCH(Edges[[#This Row],[Vertex 1]],GroupVertices[Vertex],0)),1,1,"")</f>
        <v>1</v>
      </c>
      <c r="U52" s="79" t="str">
        <f>REPLACE(INDEX(GroupVertices[Group],MATCH(Edges[[#This Row],[Vertex 2]],GroupVertices[Vertex],0)),1,1,"")</f>
        <v>1</v>
      </c>
      <c r="V52" s="48">
        <v>0</v>
      </c>
      <c r="W52" s="49">
        <v>0</v>
      </c>
      <c r="X52" s="48">
        <v>0</v>
      </c>
      <c r="Y52" s="49">
        <v>0</v>
      </c>
      <c r="Z52" s="48">
        <v>0</v>
      </c>
      <c r="AA52" s="49">
        <v>0</v>
      </c>
      <c r="AB52" s="48">
        <v>2</v>
      </c>
      <c r="AC52" s="49">
        <v>100</v>
      </c>
      <c r="AD52" s="48">
        <v>2</v>
      </c>
    </row>
    <row r="53" spans="1:30" ht="15">
      <c r="A53" s="65" t="s">
        <v>275</v>
      </c>
      <c r="B53" s="65" t="s">
        <v>255</v>
      </c>
      <c r="C53" s="66" t="s">
        <v>845</v>
      </c>
      <c r="D53" s="67">
        <v>3</v>
      </c>
      <c r="E53" s="68"/>
      <c r="F53" s="69">
        <v>40</v>
      </c>
      <c r="G53" s="66"/>
      <c r="H53" s="70"/>
      <c r="I53" s="71"/>
      <c r="J53" s="71"/>
      <c r="K53" s="34" t="s">
        <v>66</v>
      </c>
      <c r="L53" s="78">
        <v>53</v>
      </c>
      <c r="M53" s="78"/>
      <c r="N53" s="73"/>
      <c r="O53" s="80" t="s">
        <v>301</v>
      </c>
      <c r="P53" s="80">
        <v>1</v>
      </c>
      <c r="Q53" s="80" t="s">
        <v>302</v>
      </c>
      <c r="R53" s="80" t="s">
        <v>328</v>
      </c>
      <c r="S53" s="80">
        <v>121096</v>
      </c>
      <c r="T53" s="79" t="str">
        <f>REPLACE(INDEX(GroupVertices[Group],MATCH(Edges[[#This Row],[Vertex 1]],GroupVertices[Vertex],0)),1,1,"")</f>
        <v>1</v>
      </c>
      <c r="U53" s="79" t="str">
        <f>REPLACE(INDEX(GroupVertices[Group],MATCH(Edges[[#This Row],[Vertex 2]],GroupVertices[Vertex],0)),1,1,"")</f>
        <v>1</v>
      </c>
      <c r="V53" s="48">
        <v>1</v>
      </c>
      <c r="W53" s="49">
        <v>10</v>
      </c>
      <c r="X53" s="48">
        <v>0</v>
      </c>
      <c r="Y53" s="49">
        <v>0</v>
      </c>
      <c r="Z53" s="48">
        <v>0</v>
      </c>
      <c r="AA53" s="49">
        <v>0</v>
      </c>
      <c r="AB53" s="48">
        <v>9</v>
      </c>
      <c r="AC53" s="49">
        <v>90</v>
      </c>
      <c r="AD53" s="48">
        <v>10</v>
      </c>
    </row>
    <row r="54" spans="1:30" ht="15">
      <c r="A54" s="65" t="s">
        <v>275</v>
      </c>
      <c r="B54" s="65" t="s">
        <v>275</v>
      </c>
      <c r="C54" s="66" t="s">
        <v>846</v>
      </c>
      <c r="D54" s="67">
        <v>10</v>
      </c>
      <c r="E54" s="68"/>
      <c r="F54" s="69">
        <v>10</v>
      </c>
      <c r="G54" s="66"/>
      <c r="H54" s="70"/>
      <c r="I54" s="71"/>
      <c r="J54" s="71"/>
      <c r="K54" s="34" t="s">
        <v>65</v>
      </c>
      <c r="L54" s="78">
        <v>54</v>
      </c>
      <c r="M54" s="78"/>
      <c r="N54" s="73"/>
      <c r="O54" s="80" t="s">
        <v>301</v>
      </c>
      <c r="P54" s="80">
        <v>3</v>
      </c>
      <c r="Q54" s="80" t="s">
        <v>302</v>
      </c>
      <c r="R54" s="80" t="s">
        <v>327</v>
      </c>
      <c r="S54" s="80">
        <v>125934</v>
      </c>
      <c r="T54" s="79" t="str">
        <f>REPLACE(INDEX(GroupVertices[Group],MATCH(Edges[[#This Row],[Vertex 1]],GroupVertices[Vertex],0)),1,1,"")</f>
        <v>1</v>
      </c>
      <c r="U54" s="79" t="str">
        <f>REPLACE(INDEX(GroupVertices[Group],MATCH(Edges[[#This Row],[Vertex 2]],GroupVertices[Vertex],0)),1,1,"")</f>
        <v>1</v>
      </c>
      <c r="V54" s="48">
        <v>0</v>
      </c>
      <c r="W54" s="49">
        <v>0</v>
      </c>
      <c r="X54" s="48">
        <v>0</v>
      </c>
      <c r="Y54" s="49">
        <v>0</v>
      </c>
      <c r="Z54" s="48">
        <v>0</v>
      </c>
      <c r="AA54" s="49">
        <v>0</v>
      </c>
      <c r="AB54" s="48">
        <v>2</v>
      </c>
      <c r="AC54" s="49">
        <v>100</v>
      </c>
      <c r="AD54" s="48">
        <v>2</v>
      </c>
    </row>
    <row r="55" spans="1:30" ht="15">
      <c r="A55" s="65" t="s">
        <v>276</v>
      </c>
      <c r="B55" s="65" t="s">
        <v>275</v>
      </c>
      <c r="C55" s="66" t="s">
        <v>845</v>
      </c>
      <c r="D55" s="67">
        <v>3</v>
      </c>
      <c r="E55" s="68"/>
      <c r="F55" s="69">
        <v>40</v>
      </c>
      <c r="G55" s="66"/>
      <c r="H55" s="70"/>
      <c r="I55" s="71"/>
      <c r="J55" s="71"/>
      <c r="K55" s="34" t="s">
        <v>65</v>
      </c>
      <c r="L55" s="78">
        <v>55</v>
      </c>
      <c r="M55" s="78"/>
      <c r="N55" s="73"/>
      <c r="O55" s="80" t="s">
        <v>301</v>
      </c>
      <c r="P55" s="80">
        <v>1</v>
      </c>
      <c r="Q55" s="80" t="s">
        <v>302</v>
      </c>
      <c r="R55" s="80" t="s">
        <v>324</v>
      </c>
      <c r="S55" s="80">
        <v>126341</v>
      </c>
      <c r="T55" s="79" t="str">
        <f>REPLACE(INDEX(GroupVertices[Group],MATCH(Edges[[#This Row],[Vertex 1]],GroupVertices[Vertex],0)),1,1,"")</f>
        <v>1</v>
      </c>
      <c r="U55" s="79" t="str">
        <f>REPLACE(INDEX(GroupVertices[Group],MATCH(Edges[[#This Row],[Vertex 2]],GroupVertices[Vertex],0)),1,1,"")</f>
        <v>1</v>
      </c>
      <c r="V55" s="48">
        <v>0</v>
      </c>
      <c r="W55" s="49">
        <v>0</v>
      </c>
      <c r="X55" s="48">
        <v>0</v>
      </c>
      <c r="Y55" s="49">
        <v>0</v>
      </c>
      <c r="Z55" s="48">
        <v>0</v>
      </c>
      <c r="AA55" s="49">
        <v>0</v>
      </c>
      <c r="AB55" s="48">
        <v>1</v>
      </c>
      <c r="AC55" s="49">
        <v>100</v>
      </c>
      <c r="AD55" s="48">
        <v>1</v>
      </c>
    </row>
    <row r="56" spans="1:30" ht="15">
      <c r="A56" s="65" t="s">
        <v>255</v>
      </c>
      <c r="B56" s="65" t="s">
        <v>275</v>
      </c>
      <c r="C56" s="66" t="s">
        <v>845</v>
      </c>
      <c r="D56" s="67">
        <v>3</v>
      </c>
      <c r="E56" s="68"/>
      <c r="F56" s="69">
        <v>40</v>
      </c>
      <c r="G56" s="66"/>
      <c r="H56" s="70"/>
      <c r="I56" s="71"/>
      <c r="J56" s="71"/>
      <c r="K56" s="34" t="s">
        <v>66</v>
      </c>
      <c r="L56" s="78">
        <v>56</v>
      </c>
      <c r="M56" s="78"/>
      <c r="N56" s="73"/>
      <c r="O56" s="80" t="s">
        <v>301</v>
      </c>
      <c r="P56" s="80">
        <v>1</v>
      </c>
      <c r="Q56" s="80" t="s">
        <v>302</v>
      </c>
      <c r="R56" s="80" t="s">
        <v>324</v>
      </c>
      <c r="S56" s="80">
        <v>128522</v>
      </c>
      <c r="T56" s="79" t="str">
        <f>REPLACE(INDEX(GroupVertices[Group],MATCH(Edges[[#This Row],[Vertex 1]],GroupVertices[Vertex],0)),1,1,"")</f>
        <v>1</v>
      </c>
      <c r="U56" s="79" t="str">
        <f>REPLACE(INDEX(GroupVertices[Group],MATCH(Edges[[#This Row],[Vertex 2]],GroupVertices[Vertex],0)),1,1,"")</f>
        <v>1</v>
      </c>
      <c r="V56" s="48">
        <v>0</v>
      </c>
      <c r="W56" s="49">
        <v>0</v>
      </c>
      <c r="X56" s="48">
        <v>0</v>
      </c>
      <c r="Y56" s="49">
        <v>0</v>
      </c>
      <c r="Z56" s="48">
        <v>0</v>
      </c>
      <c r="AA56" s="49">
        <v>0</v>
      </c>
      <c r="AB56" s="48">
        <v>1</v>
      </c>
      <c r="AC56" s="49">
        <v>100</v>
      </c>
      <c r="AD56" s="48">
        <v>1</v>
      </c>
    </row>
    <row r="57" spans="1:30" ht="15">
      <c r="A57" s="65" t="s">
        <v>255</v>
      </c>
      <c r="B57" s="65" t="s">
        <v>260</v>
      </c>
      <c r="C57" s="66" t="s">
        <v>847</v>
      </c>
      <c r="D57" s="67">
        <v>6.5</v>
      </c>
      <c r="E57" s="68"/>
      <c r="F57" s="69">
        <v>25</v>
      </c>
      <c r="G57" s="66"/>
      <c r="H57" s="70"/>
      <c r="I57" s="71"/>
      <c r="J57" s="71"/>
      <c r="K57" s="34" t="s">
        <v>65</v>
      </c>
      <c r="L57" s="78">
        <v>57</v>
      </c>
      <c r="M57" s="78"/>
      <c r="N57" s="73"/>
      <c r="O57" s="80" t="s">
        <v>301</v>
      </c>
      <c r="P57" s="80">
        <v>2</v>
      </c>
      <c r="Q57" s="80" t="s">
        <v>302</v>
      </c>
      <c r="R57" s="80" t="s">
        <v>317</v>
      </c>
      <c r="S57" s="80">
        <v>120862</v>
      </c>
      <c r="T57" s="79" t="str">
        <f>REPLACE(INDEX(GroupVertices[Group],MATCH(Edges[[#This Row],[Vertex 1]],GroupVertices[Vertex],0)),1,1,"")</f>
        <v>1</v>
      </c>
      <c r="U57" s="79" t="str">
        <f>REPLACE(INDEX(GroupVertices[Group],MATCH(Edges[[#This Row],[Vertex 2]],GroupVertices[Vertex],0)),1,1,"")</f>
        <v>1</v>
      </c>
      <c r="V57" s="48">
        <v>0</v>
      </c>
      <c r="W57" s="49">
        <v>0</v>
      </c>
      <c r="X57" s="48">
        <v>0</v>
      </c>
      <c r="Y57" s="49">
        <v>0</v>
      </c>
      <c r="Z57" s="48">
        <v>0</v>
      </c>
      <c r="AA57" s="49">
        <v>0</v>
      </c>
      <c r="AB57" s="48">
        <v>2</v>
      </c>
      <c r="AC57" s="49">
        <v>100</v>
      </c>
      <c r="AD57" s="48">
        <v>2</v>
      </c>
    </row>
    <row r="58" spans="1:30" ht="15">
      <c r="A58" s="65" t="s">
        <v>260</v>
      </c>
      <c r="B58" s="65" t="s">
        <v>260</v>
      </c>
      <c r="C58" s="66" t="s">
        <v>846</v>
      </c>
      <c r="D58" s="67">
        <v>10</v>
      </c>
      <c r="E58" s="68"/>
      <c r="F58" s="69">
        <v>10</v>
      </c>
      <c r="G58" s="66"/>
      <c r="H58" s="70"/>
      <c r="I58" s="71"/>
      <c r="J58" s="71"/>
      <c r="K58" s="34" t="s">
        <v>65</v>
      </c>
      <c r="L58" s="78">
        <v>58</v>
      </c>
      <c r="M58" s="78"/>
      <c r="N58" s="73"/>
      <c r="O58" s="80" t="s">
        <v>301</v>
      </c>
      <c r="P58" s="80">
        <v>5</v>
      </c>
      <c r="Q58" s="80" t="s">
        <v>302</v>
      </c>
      <c r="R58" s="80" t="s">
        <v>324</v>
      </c>
      <c r="S58" s="80">
        <v>127327</v>
      </c>
      <c r="T58" s="79" t="str">
        <f>REPLACE(INDEX(GroupVertices[Group],MATCH(Edges[[#This Row],[Vertex 1]],GroupVertices[Vertex],0)),1,1,"")</f>
        <v>1</v>
      </c>
      <c r="U58" s="79" t="str">
        <f>REPLACE(INDEX(GroupVertices[Group],MATCH(Edges[[#This Row],[Vertex 2]],GroupVertices[Vertex],0)),1,1,"")</f>
        <v>1</v>
      </c>
      <c r="V58" s="48">
        <v>0</v>
      </c>
      <c r="W58" s="49">
        <v>0</v>
      </c>
      <c r="X58" s="48">
        <v>0</v>
      </c>
      <c r="Y58" s="49">
        <v>0</v>
      </c>
      <c r="Z58" s="48">
        <v>0</v>
      </c>
      <c r="AA58" s="49">
        <v>0</v>
      </c>
      <c r="AB58" s="48">
        <v>1</v>
      </c>
      <c r="AC58" s="49">
        <v>100</v>
      </c>
      <c r="AD58" s="48">
        <v>1</v>
      </c>
    </row>
    <row r="59" spans="1:30" ht="15">
      <c r="A59" s="65" t="s">
        <v>260</v>
      </c>
      <c r="B59" s="65" t="s">
        <v>277</v>
      </c>
      <c r="C59" s="66" t="s">
        <v>847</v>
      </c>
      <c r="D59" s="67">
        <v>6.5</v>
      </c>
      <c r="E59" s="68"/>
      <c r="F59" s="69">
        <v>25</v>
      </c>
      <c r="G59" s="66"/>
      <c r="H59" s="70"/>
      <c r="I59" s="71"/>
      <c r="J59" s="71"/>
      <c r="K59" s="34" t="s">
        <v>66</v>
      </c>
      <c r="L59" s="78">
        <v>59</v>
      </c>
      <c r="M59" s="78"/>
      <c r="N59" s="73"/>
      <c r="O59" s="80" t="s">
        <v>301</v>
      </c>
      <c r="P59" s="80">
        <v>2</v>
      </c>
      <c r="Q59" s="80" t="s">
        <v>302</v>
      </c>
      <c r="R59" s="80" t="s">
        <v>324</v>
      </c>
      <c r="S59" s="80">
        <v>134131</v>
      </c>
      <c r="T59" s="79" t="str">
        <f>REPLACE(INDEX(GroupVertices[Group],MATCH(Edges[[#This Row],[Vertex 1]],GroupVertices[Vertex],0)),1,1,"")</f>
        <v>1</v>
      </c>
      <c r="U59" s="79" t="str">
        <f>REPLACE(INDEX(GroupVertices[Group],MATCH(Edges[[#This Row],[Vertex 2]],GroupVertices[Vertex],0)),1,1,"")</f>
        <v>1</v>
      </c>
      <c r="V59" s="48">
        <v>0</v>
      </c>
      <c r="W59" s="49">
        <v>0</v>
      </c>
      <c r="X59" s="48">
        <v>0</v>
      </c>
      <c r="Y59" s="49">
        <v>0</v>
      </c>
      <c r="Z59" s="48">
        <v>0</v>
      </c>
      <c r="AA59" s="49">
        <v>0</v>
      </c>
      <c r="AB59" s="48">
        <v>1</v>
      </c>
      <c r="AC59" s="49">
        <v>100</v>
      </c>
      <c r="AD59" s="48">
        <v>1</v>
      </c>
    </row>
    <row r="60" spans="1:30" ht="15">
      <c r="A60" s="65" t="s">
        <v>277</v>
      </c>
      <c r="B60" s="65" t="s">
        <v>260</v>
      </c>
      <c r="C60" s="66" t="s">
        <v>847</v>
      </c>
      <c r="D60" s="67">
        <v>6.5</v>
      </c>
      <c r="E60" s="68"/>
      <c r="F60" s="69">
        <v>25</v>
      </c>
      <c r="G60" s="66"/>
      <c r="H60" s="70"/>
      <c r="I60" s="71"/>
      <c r="J60" s="71"/>
      <c r="K60" s="34" t="s">
        <v>66</v>
      </c>
      <c r="L60" s="78">
        <v>60</v>
      </c>
      <c r="M60" s="78"/>
      <c r="N60" s="73"/>
      <c r="O60" s="80" t="s">
        <v>301</v>
      </c>
      <c r="P60" s="80">
        <v>2</v>
      </c>
      <c r="Q60" s="80" t="s">
        <v>302</v>
      </c>
      <c r="R60" s="80" t="s">
        <v>324</v>
      </c>
      <c r="S60" s="80">
        <v>134227</v>
      </c>
      <c r="T60" s="79" t="str">
        <f>REPLACE(INDEX(GroupVertices[Group],MATCH(Edges[[#This Row],[Vertex 1]],GroupVertices[Vertex],0)),1,1,"")</f>
        <v>1</v>
      </c>
      <c r="U60" s="79" t="str">
        <f>REPLACE(INDEX(GroupVertices[Group],MATCH(Edges[[#This Row],[Vertex 2]],GroupVertices[Vertex],0)),1,1,"")</f>
        <v>1</v>
      </c>
      <c r="V60" s="48">
        <v>0</v>
      </c>
      <c r="W60" s="49">
        <v>0</v>
      </c>
      <c r="X60" s="48">
        <v>0</v>
      </c>
      <c r="Y60" s="49">
        <v>0</v>
      </c>
      <c r="Z60" s="48">
        <v>0</v>
      </c>
      <c r="AA60" s="49">
        <v>0</v>
      </c>
      <c r="AB60" s="48">
        <v>1</v>
      </c>
      <c r="AC60" s="49">
        <v>100</v>
      </c>
      <c r="AD60" s="48">
        <v>1</v>
      </c>
    </row>
    <row r="61" spans="1:30" ht="15">
      <c r="A61" s="65" t="s">
        <v>257</v>
      </c>
      <c r="B61" s="65" t="s">
        <v>257</v>
      </c>
      <c r="C61" s="66" t="s">
        <v>845</v>
      </c>
      <c r="D61" s="67">
        <v>3</v>
      </c>
      <c r="E61" s="68"/>
      <c r="F61" s="69">
        <v>40</v>
      </c>
      <c r="G61" s="66"/>
      <c r="H61" s="70"/>
      <c r="I61" s="71"/>
      <c r="J61" s="71"/>
      <c r="K61" s="34" t="s">
        <v>65</v>
      </c>
      <c r="L61" s="78">
        <v>61</v>
      </c>
      <c r="M61" s="78"/>
      <c r="N61" s="73"/>
      <c r="O61" s="80" t="s">
        <v>301</v>
      </c>
      <c r="P61" s="80">
        <v>1</v>
      </c>
      <c r="Q61" s="80" t="s">
        <v>302</v>
      </c>
      <c r="R61" s="80" t="s">
        <v>306</v>
      </c>
      <c r="S61" s="80">
        <v>76912</v>
      </c>
      <c r="T61" s="79" t="str">
        <f>REPLACE(INDEX(GroupVertices[Group],MATCH(Edges[[#This Row],[Vertex 1]],GroupVertices[Vertex],0)),1,1,"")</f>
        <v>1</v>
      </c>
      <c r="U61" s="79" t="str">
        <f>REPLACE(INDEX(GroupVertices[Group],MATCH(Edges[[#This Row],[Vertex 2]],GroupVertices[Vertex],0)),1,1,"")</f>
        <v>1</v>
      </c>
      <c r="V61" s="48">
        <v>0</v>
      </c>
      <c r="W61" s="49">
        <v>0</v>
      </c>
      <c r="X61" s="48">
        <v>1</v>
      </c>
      <c r="Y61" s="49">
        <v>14.285714285714286</v>
      </c>
      <c r="Z61" s="48">
        <v>0</v>
      </c>
      <c r="AA61" s="49">
        <v>0</v>
      </c>
      <c r="AB61" s="48">
        <v>6</v>
      </c>
      <c r="AC61" s="49">
        <v>85.71428571428571</v>
      </c>
      <c r="AD61" s="48">
        <v>7</v>
      </c>
    </row>
    <row r="62" spans="1:30" ht="15">
      <c r="A62" s="65" t="s">
        <v>257</v>
      </c>
      <c r="B62" s="65" t="s">
        <v>255</v>
      </c>
      <c r="C62" s="66" t="s">
        <v>847</v>
      </c>
      <c r="D62" s="67">
        <v>6.5</v>
      </c>
      <c r="E62" s="68"/>
      <c r="F62" s="69">
        <v>25</v>
      </c>
      <c r="G62" s="66"/>
      <c r="H62" s="70"/>
      <c r="I62" s="71"/>
      <c r="J62" s="71"/>
      <c r="K62" s="34" t="s">
        <v>66</v>
      </c>
      <c r="L62" s="78">
        <v>62</v>
      </c>
      <c r="M62" s="78"/>
      <c r="N62" s="73"/>
      <c r="O62" s="80" t="s">
        <v>301</v>
      </c>
      <c r="P62" s="80">
        <v>2</v>
      </c>
      <c r="Q62" s="80" t="s">
        <v>302</v>
      </c>
      <c r="R62" s="80" t="s">
        <v>306</v>
      </c>
      <c r="S62" s="80">
        <v>77424</v>
      </c>
      <c r="T62" s="79" t="str">
        <f>REPLACE(INDEX(GroupVertices[Group],MATCH(Edges[[#This Row],[Vertex 1]],GroupVertices[Vertex],0)),1,1,"")</f>
        <v>1</v>
      </c>
      <c r="U62" s="79" t="str">
        <f>REPLACE(INDEX(GroupVertices[Group],MATCH(Edges[[#This Row],[Vertex 2]],GroupVertices[Vertex],0)),1,1,"")</f>
        <v>1</v>
      </c>
      <c r="V62" s="48">
        <v>0</v>
      </c>
      <c r="W62" s="49">
        <v>0</v>
      </c>
      <c r="X62" s="48">
        <v>1</v>
      </c>
      <c r="Y62" s="49">
        <v>14.285714285714286</v>
      </c>
      <c r="Z62" s="48">
        <v>0</v>
      </c>
      <c r="AA62" s="49">
        <v>0</v>
      </c>
      <c r="AB62" s="48">
        <v>6</v>
      </c>
      <c r="AC62" s="49">
        <v>85.71428571428571</v>
      </c>
      <c r="AD62" s="48">
        <v>7</v>
      </c>
    </row>
    <row r="63" spans="1:30" ht="15">
      <c r="A63" s="65" t="s">
        <v>257</v>
      </c>
      <c r="B63" s="65" t="s">
        <v>277</v>
      </c>
      <c r="C63" s="66" t="s">
        <v>845</v>
      </c>
      <c r="D63" s="67">
        <v>3</v>
      </c>
      <c r="E63" s="68"/>
      <c r="F63" s="69">
        <v>40</v>
      </c>
      <c r="G63" s="66"/>
      <c r="H63" s="70"/>
      <c r="I63" s="71"/>
      <c r="J63" s="71"/>
      <c r="K63" s="34" t="s">
        <v>65</v>
      </c>
      <c r="L63" s="78">
        <v>63</v>
      </c>
      <c r="M63" s="78"/>
      <c r="N63" s="73"/>
      <c r="O63" s="80" t="s">
        <v>301</v>
      </c>
      <c r="P63" s="80">
        <v>1</v>
      </c>
      <c r="Q63" s="80" t="s">
        <v>302</v>
      </c>
      <c r="R63" s="80"/>
      <c r="S63" s="80">
        <v>139533</v>
      </c>
      <c r="T63" s="79" t="str">
        <f>REPLACE(INDEX(GroupVertices[Group],MATCH(Edges[[#This Row],[Vertex 1]],GroupVertices[Vertex],0)),1,1,"")</f>
        <v>1</v>
      </c>
      <c r="U63" s="79" t="str">
        <f>REPLACE(INDEX(GroupVertices[Group],MATCH(Edges[[#This Row],[Vertex 2]],GroupVertices[Vertex],0)),1,1,"")</f>
        <v>1</v>
      </c>
      <c r="V63" s="48"/>
      <c r="W63" s="49"/>
      <c r="X63" s="48"/>
      <c r="Y63" s="49"/>
      <c r="Z63" s="48"/>
      <c r="AA63" s="49"/>
      <c r="AB63" s="48"/>
      <c r="AC63" s="49"/>
      <c r="AD63" s="48"/>
    </row>
    <row r="64" spans="1:30" ht="15">
      <c r="A64" s="65" t="s">
        <v>255</v>
      </c>
      <c r="B64" s="65" t="s">
        <v>257</v>
      </c>
      <c r="C64" s="66" t="s">
        <v>846</v>
      </c>
      <c r="D64" s="67">
        <v>10</v>
      </c>
      <c r="E64" s="68"/>
      <c r="F64" s="69">
        <v>10</v>
      </c>
      <c r="G64" s="66"/>
      <c r="H64" s="70"/>
      <c r="I64" s="71"/>
      <c r="J64" s="71"/>
      <c r="K64" s="34" t="s">
        <v>66</v>
      </c>
      <c r="L64" s="78">
        <v>64</v>
      </c>
      <c r="M64" s="78"/>
      <c r="N64" s="73"/>
      <c r="O64" s="80" t="s">
        <v>301</v>
      </c>
      <c r="P64" s="80">
        <v>4</v>
      </c>
      <c r="Q64" s="80" t="s">
        <v>302</v>
      </c>
      <c r="R64" s="80" t="s">
        <v>324</v>
      </c>
      <c r="S64" s="80">
        <v>139801</v>
      </c>
      <c r="T64" s="79" t="str">
        <f>REPLACE(INDEX(GroupVertices[Group],MATCH(Edges[[#This Row],[Vertex 1]],GroupVertices[Vertex],0)),1,1,"")</f>
        <v>1</v>
      </c>
      <c r="U64" s="79" t="str">
        <f>REPLACE(INDEX(GroupVertices[Group],MATCH(Edges[[#This Row],[Vertex 2]],GroupVertices[Vertex],0)),1,1,"")</f>
        <v>1</v>
      </c>
      <c r="V64" s="48">
        <v>0</v>
      </c>
      <c r="W64" s="49">
        <v>0</v>
      </c>
      <c r="X64" s="48">
        <v>0</v>
      </c>
      <c r="Y64" s="49">
        <v>0</v>
      </c>
      <c r="Z64" s="48">
        <v>0</v>
      </c>
      <c r="AA64" s="49">
        <v>0</v>
      </c>
      <c r="AB64" s="48">
        <v>1</v>
      </c>
      <c r="AC64" s="49">
        <v>100</v>
      </c>
      <c r="AD64" s="48">
        <v>1</v>
      </c>
    </row>
    <row r="65" spans="1:30" ht="15">
      <c r="A65" s="65" t="s">
        <v>277</v>
      </c>
      <c r="B65" s="65" t="s">
        <v>277</v>
      </c>
      <c r="C65" s="66" t="s">
        <v>845</v>
      </c>
      <c r="D65" s="67">
        <v>3</v>
      </c>
      <c r="E65" s="68"/>
      <c r="F65" s="69">
        <v>40</v>
      </c>
      <c r="G65" s="66"/>
      <c r="H65" s="70"/>
      <c r="I65" s="71"/>
      <c r="J65" s="71"/>
      <c r="K65" s="34" t="s">
        <v>65</v>
      </c>
      <c r="L65" s="78">
        <v>65</v>
      </c>
      <c r="M65" s="78"/>
      <c r="N65" s="73"/>
      <c r="O65" s="80" t="s">
        <v>301</v>
      </c>
      <c r="P65" s="80">
        <v>1</v>
      </c>
      <c r="Q65" s="80" t="s">
        <v>302</v>
      </c>
      <c r="R65" s="80" t="s">
        <v>324</v>
      </c>
      <c r="S65" s="80">
        <v>132868</v>
      </c>
      <c r="T65" s="79" t="str">
        <f>REPLACE(INDEX(GroupVertices[Group],MATCH(Edges[[#This Row],[Vertex 1]],GroupVertices[Vertex],0)),1,1,"")</f>
        <v>1</v>
      </c>
      <c r="U65" s="79" t="str">
        <f>REPLACE(INDEX(GroupVertices[Group],MATCH(Edges[[#This Row],[Vertex 2]],GroupVertices[Vertex],0)),1,1,"")</f>
        <v>1</v>
      </c>
      <c r="V65" s="48">
        <v>0</v>
      </c>
      <c r="W65" s="49">
        <v>0</v>
      </c>
      <c r="X65" s="48">
        <v>0</v>
      </c>
      <c r="Y65" s="49">
        <v>0</v>
      </c>
      <c r="Z65" s="48">
        <v>0</v>
      </c>
      <c r="AA65" s="49">
        <v>0</v>
      </c>
      <c r="AB65" s="48">
        <v>1</v>
      </c>
      <c r="AC65" s="49">
        <v>100</v>
      </c>
      <c r="AD65" s="48">
        <v>1</v>
      </c>
    </row>
    <row r="66" spans="1:30" ht="15">
      <c r="A66" s="65" t="s">
        <v>277</v>
      </c>
      <c r="B66" s="65" t="s">
        <v>255</v>
      </c>
      <c r="C66" s="66" t="s">
        <v>846</v>
      </c>
      <c r="D66" s="67">
        <v>10</v>
      </c>
      <c r="E66" s="68"/>
      <c r="F66" s="69">
        <v>10</v>
      </c>
      <c r="G66" s="66"/>
      <c r="H66" s="70"/>
      <c r="I66" s="71"/>
      <c r="J66" s="71"/>
      <c r="K66" s="34" t="s">
        <v>66</v>
      </c>
      <c r="L66" s="78">
        <v>66</v>
      </c>
      <c r="M66" s="78"/>
      <c r="N66" s="73"/>
      <c r="O66" s="80" t="s">
        <v>301</v>
      </c>
      <c r="P66" s="80">
        <v>6</v>
      </c>
      <c r="Q66" s="80" t="s">
        <v>302</v>
      </c>
      <c r="R66" s="80" t="s">
        <v>324</v>
      </c>
      <c r="S66" s="80">
        <v>141373</v>
      </c>
      <c r="T66" s="79" t="str">
        <f>REPLACE(INDEX(GroupVertices[Group],MATCH(Edges[[#This Row],[Vertex 1]],GroupVertices[Vertex],0)),1,1,"")</f>
        <v>1</v>
      </c>
      <c r="U66" s="79" t="str">
        <f>REPLACE(INDEX(GroupVertices[Group],MATCH(Edges[[#This Row],[Vertex 2]],GroupVertices[Vertex],0)),1,1,"")</f>
        <v>1</v>
      </c>
      <c r="V66" s="48">
        <v>0</v>
      </c>
      <c r="W66" s="49">
        <v>0</v>
      </c>
      <c r="X66" s="48">
        <v>0</v>
      </c>
      <c r="Y66" s="49">
        <v>0</v>
      </c>
      <c r="Z66" s="48">
        <v>0</v>
      </c>
      <c r="AA66" s="49">
        <v>0</v>
      </c>
      <c r="AB66" s="48">
        <v>1</v>
      </c>
      <c r="AC66" s="49">
        <v>100</v>
      </c>
      <c r="AD66" s="48">
        <v>1</v>
      </c>
    </row>
    <row r="67" spans="1:30" ht="15">
      <c r="A67" s="65" t="s">
        <v>255</v>
      </c>
      <c r="B67" s="65" t="s">
        <v>277</v>
      </c>
      <c r="C67" s="66" t="s">
        <v>846</v>
      </c>
      <c r="D67" s="67">
        <v>10</v>
      </c>
      <c r="E67" s="68"/>
      <c r="F67" s="69">
        <v>10</v>
      </c>
      <c r="G67" s="66"/>
      <c r="H67" s="70"/>
      <c r="I67" s="71"/>
      <c r="J67" s="71"/>
      <c r="K67" s="34" t="s">
        <v>66</v>
      </c>
      <c r="L67" s="78">
        <v>67</v>
      </c>
      <c r="M67" s="78"/>
      <c r="N67" s="73"/>
      <c r="O67" s="80" t="s">
        <v>301</v>
      </c>
      <c r="P67" s="80">
        <v>5</v>
      </c>
      <c r="Q67" s="80" t="s">
        <v>302</v>
      </c>
      <c r="R67" s="80" t="s">
        <v>329</v>
      </c>
      <c r="S67" s="80">
        <v>139801</v>
      </c>
      <c r="T67" s="79" t="str">
        <f>REPLACE(INDEX(GroupVertices[Group],MATCH(Edges[[#This Row],[Vertex 1]],GroupVertices[Vertex],0)),1,1,"")</f>
        <v>1</v>
      </c>
      <c r="U67" s="79" t="str">
        <f>REPLACE(INDEX(GroupVertices[Group],MATCH(Edges[[#This Row],[Vertex 2]],GroupVertices[Vertex],0)),1,1,"")</f>
        <v>1</v>
      </c>
      <c r="V67" s="48">
        <v>0</v>
      </c>
      <c r="W67" s="49">
        <v>0</v>
      </c>
      <c r="X67" s="48">
        <v>0</v>
      </c>
      <c r="Y67" s="49">
        <v>0</v>
      </c>
      <c r="Z67" s="48">
        <v>0</v>
      </c>
      <c r="AA67" s="49">
        <v>0</v>
      </c>
      <c r="AB67" s="48">
        <v>10</v>
      </c>
      <c r="AC67" s="49">
        <v>100</v>
      </c>
      <c r="AD67" s="48">
        <v>10</v>
      </c>
    </row>
    <row r="68" spans="1:30" ht="15">
      <c r="A68" s="65" t="s">
        <v>278</v>
      </c>
      <c r="B68" s="65" t="s">
        <v>255</v>
      </c>
      <c r="C68" s="66" t="s">
        <v>845</v>
      </c>
      <c r="D68" s="67">
        <v>3</v>
      </c>
      <c r="E68" s="68"/>
      <c r="F68" s="69">
        <v>40</v>
      </c>
      <c r="G68" s="66"/>
      <c r="H68" s="70"/>
      <c r="I68" s="71"/>
      <c r="J68" s="71"/>
      <c r="K68" s="34" t="s">
        <v>66</v>
      </c>
      <c r="L68" s="78">
        <v>68</v>
      </c>
      <c r="M68" s="78"/>
      <c r="N68" s="73"/>
      <c r="O68" s="80" t="s">
        <v>301</v>
      </c>
      <c r="P68" s="80">
        <v>1</v>
      </c>
      <c r="Q68" s="80" t="s">
        <v>302</v>
      </c>
      <c r="R68" s="80" t="s">
        <v>330</v>
      </c>
      <c r="S68" s="80">
        <v>140115</v>
      </c>
      <c r="T68" s="79" t="str">
        <f>REPLACE(INDEX(GroupVertices[Group],MATCH(Edges[[#This Row],[Vertex 1]],GroupVertices[Vertex],0)),1,1,"")</f>
        <v>1</v>
      </c>
      <c r="U68" s="79" t="str">
        <f>REPLACE(INDEX(GroupVertices[Group],MATCH(Edges[[#This Row],[Vertex 2]],GroupVertices[Vertex],0)),1,1,"")</f>
        <v>1</v>
      </c>
      <c r="V68" s="48">
        <v>1</v>
      </c>
      <c r="W68" s="49">
        <v>33.333333333333336</v>
      </c>
      <c r="X68" s="48">
        <v>0</v>
      </c>
      <c r="Y68" s="49">
        <v>0</v>
      </c>
      <c r="Z68" s="48">
        <v>0</v>
      </c>
      <c r="AA68" s="49">
        <v>0</v>
      </c>
      <c r="AB68" s="48">
        <v>2</v>
      </c>
      <c r="AC68" s="49">
        <v>66.66666666666667</v>
      </c>
      <c r="AD68" s="48">
        <v>3</v>
      </c>
    </row>
    <row r="69" spans="1:30" ht="15">
      <c r="A69" s="65" t="s">
        <v>255</v>
      </c>
      <c r="B69" s="65" t="s">
        <v>278</v>
      </c>
      <c r="C69" s="66" t="s">
        <v>845</v>
      </c>
      <c r="D69" s="67">
        <v>3</v>
      </c>
      <c r="E69" s="68"/>
      <c r="F69" s="69">
        <v>40</v>
      </c>
      <c r="G69" s="66"/>
      <c r="H69" s="70"/>
      <c r="I69" s="71"/>
      <c r="J69" s="71"/>
      <c r="K69" s="34" t="s">
        <v>66</v>
      </c>
      <c r="L69" s="78">
        <v>69</v>
      </c>
      <c r="M69" s="78"/>
      <c r="N69" s="73"/>
      <c r="O69" s="80" t="s">
        <v>301</v>
      </c>
      <c r="P69" s="80">
        <v>1</v>
      </c>
      <c r="Q69" s="80" t="s">
        <v>302</v>
      </c>
      <c r="R69" s="80" t="s">
        <v>331</v>
      </c>
      <c r="S69" s="80">
        <v>140332</v>
      </c>
      <c r="T69" s="79" t="str">
        <f>REPLACE(INDEX(GroupVertices[Group],MATCH(Edges[[#This Row],[Vertex 1]],GroupVertices[Vertex],0)),1,1,"")</f>
        <v>1</v>
      </c>
      <c r="U69" s="79" t="str">
        <f>REPLACE(INDEX(GroupVertices[Group],MATCH(Edges[[#This Row],[Vertex 2]],GroupVertices[Vertex],0)),1,1,"")</f>
        <v>1</v>
      </c>
      <c r="V69" s="48">
        <v>0</v>
      </c>
      <c r="W69" s="49">
        <v>0</v>
      </c>
      <c r="X69" s="48">
        <v>0</v>
      </c>
      <c r="Y69" s="49">
        <v>0</v>
      </c>
      <c r="Z69" s="48">
        <v>0</v>
      </c>
      <c r="AA69" s="49">
        <v>0</v>
      </c>
      <c r="AB69" s="48">
        <v>1</v>
      </c>
      <c r="AC69" s="49">
        <v>100</v>
      </c>
      <c r="AD69" s="48">
        <v>1</v>
      </c>
    </row>
    <row r="70" spans="1:30" ht="15">
      <c r="A70" s="65" t="s">
        <v>276</v>
      </c>
      <c r="B70" s="65" t="s">
        <v>255</v>
      </c>
      <c r="C70" s="66" t="s">
        <v>845</v>
      </c>
      <c r="D70" s="67">
        <v>3</v>
      </c>
      <c r="E70" s="68"/>
      <c r="F70" s="69">
        <v>40</v>
      </c>
      <c r="G70" s="66"/>
      <c r="H70" s="70"/>
      <c r="I70" s="71"/>
      <c r="J70" s="71"/>
      <c r="K70" s="34" t="s">
        <v>66</v>
      </c>
      <c r="L70" s="78">
        <v>70</v>
      </c>
      <c r="M70" s="78"/>
      <c r="N70" s="73"/>
      <c r="O70" s="80" t="s">
        <v>301</v>
      </c>
      <c r="P70" s="80">
        <v>1</v>
      </c>
      <c r="Q70" s="80" t="s">
        <v>302</v>
      </c>
      <c r="R70" s="80" t="s">
        <v>324</v>
      </c>
      <c r="S70" s="80">
        <v>129224</v>
      </c>
      <c r="T70" s="79" t="str">
        <f>REPLACE(INDEX(GroupVertices[Group],MATCH(Edges[[#This Row],[Vertex 1]],GroupVertices[Vertex],0)),1,1,"")</f>
        <v>1</v>
      </c>
      <c r="U70" s="79" t="str">
        <f>REPLACE(INDEX(GroupVertices[Group],MATCH(Edges[[#This Row],[Vertex 2]],GroupVertices[Vertex],0)),1,1,"")</f>
        <v>1</v>
      </c>
      <c r="V70" s="48">
        <v>0</v>
      </c>
      <c r="W70" s="49">
        <v>0</v>
      </c>
      <c r="X70" s="48">
        <v>0</v>
      </c>
      <c r="Y70" s="49">
        <v>0</v>
      </c>
      <c r="Z70" s="48">
        <v>0</v>
      </c>
      <c r="AA70" s="49">
        <v>0</v>
      </c>
      <c r="AB70" s="48">
        <v>1</v>
      </c>
      <c r="AC70" s="49">
        <v>100</v>
      </c>
      <c r="AD70" s="48">
        <v>1</v>
      </c>
    </row>
    <row r="71" spans="1:30" ht="15">
      <c r="A71" s="65" t="s">
        <v>255</v>
      </c>
      <c r="B71" s="65" t="s">
        <v>276</v>
      </c>
      <c r="C71" s="66" t="s">
        <v>845</v>
      </c>
      <c r="D71" s="67">
        <v>3</v>
      </c>
      <c r="E71" s="68"/>
      <c r="F71" s="69">
        <v>40</v>
      </c>
      <c r="G71" s="66"/>
      <c r="H71" s="70"/>
      <c r="I71" s="71"/>
      <c r="J71" s="71"/>
      <c r="K71" s="34" t="s">
        <v>66</v>
      </c>
      <c r="L71" s="78">
        <v>71</v>
      </c>
      <c r="M71" s="78"/>
      <c r="N71" s="73"/>
      <c r="O71" s="80" t="s">
        <v>301</v>
      </c>
      <c r="P71" s="80">
        <v>1</v>
      </c>
      <c r="Q71" s="80" t="s">
        <v>302</v>
      </c>
      <c r="R71" s="80" t="s">
        <v>324</v>
      </c>
      <c r="S71" s="80">
        <v>129741</v>
      </c>
      <c r="T71" s="79" t="str">
        <f>REPLACE(INDEX(GroupVertices[Group],MATCH(Edges[[#This Row],[Vertex 1]],GroupVertices[Vertex],0)),1,1,"")</f>
        <v>1</v>
      </c>
      <c r="U71" s="79" t="str">
        <f>REPLACE(INDEX(GroupVertices[Group],MATCH(Edges[[#This Row],[Vertex 2]],GroupVertices[Vertex],0)),1,1,"")</f>
        <v>1</v>
      </c>
      <c r="V71" s="48">
        <v>0</v>
      </c>
      <c r="W71" s="49">
        <v>0</v>
      </c>
      <c r="X71" s="48">
        <v>0</v>
      </c>
      <c r="Y71" s="49">
        <v>0</v>
      </c>
      <c r="Z71" s="48">
        <v>0</v>
      </c>
      <c r="AA71" s="49">
        <v>0</v>
      </c>
      <c r="AB71" s="48">
        <v>1</v>
      </c>
      <c r="AC71" s="49">
        <v>100</v>
      </c>
      <c r="AD71" s="48">
        <v>1</v>
      </c>
    </row>
    <row r="72" spans="1:30" ht="15">
      <c r="A72" s="65" t="s">
        <v>255</v>
      </c>
      <c r="B72" s="65" t="s">
        <v>255</v>
      </c>
      <c r="C72" s="66" t="s">
        <v>846</v>
      </c>
      <c r="D72" s="67">
        <v>10</v>
      </c>
      <c r="E72" s="68"/>
      <c r="F72" s="69">
        <v>10</v>
      </c>
      <c r="G72" s="66"/>
      <c r="H72" s="70"/>
      <c r="I72" s="71"/>
      <c r="J72" s="71"/>
      <c r="K72" s="34" t="s">
        <v>65</v>
      </c>
      <c r="L72" s="78">
        <v>72</v>
      </c>
      <c r="M72" s="78"/>
      <c r="N72" s="73"/>
      <c r="O72" s="80" t="s">
        <v>301</v>
      </c>
      <c r="P72" s="80">
        <v>6</v>
      </c>
      <c r="Q72" s="80" t="s">
        <v>302</v>
      </c>
      <c r="R72" s="80" t="s">
        <v>324</v>
      </c>
      <c r="S72" s="80">
        <v>129768</v>
      </c>
      <c r="T72" s="79" t="str">
        <f>REPLACE(INDEX(GroupVertices[Group],MATCH(Edges[[#This Row],[Vertex 1]],GroupVertices[Vertex],0)),1,1,"")</f>
        <v>1</v>
      </c>
      <c r="U72" s="79" t="str">
        <f>REPLACE(INDEX(GroupVertices[Group],MATCH(Edges[[#This Row],[Vertex 2]],GroupVertices[Vertex],0)),1,1,"")</f>
        <v>1</v>
      </c>
      <c r="V72" s="48">
        <v>0</v>
      </c>
      <c r="W72" s="49">
        <v>0</v>
      </c>
      <c r="X72" s="48">
        <v>0</v>
      </c>
      <c r="Y72" s="49">
        <v>0</v>
      </c>
      <c r="Z72" s="48">
        <v>0</v>
      </c>
      <c r="AA72" s="49">
        <v>0</v>
      </c>
      <c r="AB72" s="48">
        <v>1</v>
      </c>
      <c r="AC72" s="49">
        <v>100</v>
      </c>
      <c r="AD72" s="48">
        <v>1</v>
      </c>
    </row>
    <row r="73" spans="1:30" ht="15">
      <c r="A73" s="65" t="s">
        <v>279</v>
      </c>
      <c r="B73" s="65" t="s">
        <v>255</v>
      </c>
      <c r="C73" s="66" t="s">
        <v>845</v>
      </c>
      <c r="D73" s="67">
        <v>3</v>
      </c>
      <c r="E73" s="68"/>
      <c r="F73" s="69">
        <v>40</v>
      </c>
      <c r="G73" s="66"/>
      <c r="H73" s="70"/>
      <c r="I73" s="71"/>
      <c r="J73" s="71"/>
      <c r="K73" s="34" t="s">
        <v>65</v>
      </c>
      <c r="L73" s="78">
        <v>73</v>
      </c>
      <c r="M73" s="78"/>
      <c r="N73" s="73"/>
      <c r="O73" s="80" t="s">
        <v>301</v>
      </c>
      <c r="P73" s="80">
        <v>1</v>
      </c>
      <c r="Q73" s="80" t="s">
        <v>302</v>
      </c>
      <c r="R73" s="80" t="s">
        <v>332</v>
      </c>
      <c r="S73" s="80">
        <v>130335</v>
      </c>
      <c r="T73" s="79" t="str">
        <f>REPLACE(INDEX(GroupVertices[Group],MATCH(Edges[[#This Row],[Vertex 1]],GroupVertices[Vertex],0)),1,1,"")</f>
        <v>2</v>
      </c>
      <c r="U73" s="79" t="str">
        <f>REPLACE(INDEX(GroupVertices[Group],MATCH(Edges[[#This Row],[Vertex 2]],GroupVertices[Vertex],0)),1,1,"")</f>
        <v>1</v>
      </c>
      <c r="V73" s="48">
        <v>1</v>
      </c>
      <c r="W73" s="49">
        <v>4.545454545454546</v>
      </c>
      <c r="X73" s="48">
        <v>0</v>
      </c>
      <c r="Y73" s="49">
        <v>0</v>
      </c>
      <c r="Z73" s="48">
        <v>0</v>
      </c>
      <c r="AA73" s="49">
        <v>0</v>
      </c>
      <c r="AB73" s="48">
        <v>21</v>
      </c>
      <c r="AC73" s="49">
        <v>95.45454545454545</v>
      </c>
      <c r="AD73" s="48">
        <v>22</v>
      </c>
    </row>
    <row r="74" spans="1:30" ht="15">
      <c r="A74" s="65" t="s">
        <v>280</v>
      </c>
      <c r="B74" s="65" t="s">
        <v>279</v>
      </c>
      <c r="C74" s="66" t="s">
        <v>845</v>
      </c>
      <c r="D74" s="67">
        <v>3</v>
      </c>
      <c r="E74" s="68"/>
      <c r="F74" s="69">
        <v>40</v>
      </c>
      <c r="G74" s="66"/>
      <c r="H74" s="70"/>
      <c r="I74" s="71"/>
      <c r="J74" s="71"/>
      <c r="K74" s="34" t="s">
        <v>65</v>
      </c>
      <c r="L74" s="78">
        <v>74</v>
      </c>
      <c r="M74" s="78"/>
      <c r="N74" s="73"/>
      <c r="O74" s="80" t="s">
        <v>301</v>
      </c>
      <c r="P74" s="80">
        <v>1</v>
      </c>
      <c r="Q74" s="80" t="s">
        <v>302</v>
      </c>
      <c r="R74" s="80" t="s">
        <v>313</v>
      </c>
      <c r="S74" s="80">
        <v>131423</v>
      </c>
      <c r="T74" s="79" t="str">
        <f>REPLACE(INDEX(GroupVertices[Group],MATCH(Edges[[#This Row],[Vertex 1]],GroupVertices[Vertex],0)),1,1,"")</f>
        <v>2</v>
      </c>
      <c r="U74" s="79" t="str">
        <f>REPLACE(INDEX(GroupVertices[Group],MATCH(Edges[[#This Row],[Vertex 2]],GroupVertices[Vertex],0)),1,1,"")</f>
        <v>2</v>
      </c>
      <c r="V74" s="48">
        <v>1</v>
      </c>
      <c r="W74" s="49">
        <v>33.333333333333336</v>
      </c>
      <c r="X74" s="48">
        <v>0</v>
      </c>
      <c r="Y74" s="49">
        <v>0</v>
      </c>
      <c r="Z74" s="48">
        <v>0</v>
      </c>
      <c r="AA74" s="49">
        <v>0</v>
      </c>
      <c r="AB74" s="48">
        <v>2</v>
      </c>
      <c r="AC74" s="49">
        <v>66.66666666666667</v>
      </c>
      <c r="AD74" s="48">
        <v>3</v>
      </c>
    </row>
    <row r="75" spans="1:30" ht="15">
      <c r="A75" s="65" t="s">
        <v>281</v>
      </c>
      <c r="B75" s="65" t="s">
        <v>280</v>
      </c>
      <c r="C75" s="66" t="s">
        <v>845</v>
      </c>
      <c r="D75" s="67">
        <v>3</v>
      </c>
      <c r="E75" s="68"/>
      <c r="F75" s="69">
        <v>40</v>
      </c>
      <c r="G75" s="66"/>
      <c r="H75" s="70"/>
      <c r="I75" s="71"/>
      <c r="J75" s="71"/>
      <c r="K75" s="34" t="s">
        <v>65</v>
      </c>
      <c r="L75" s="78">
        <v>75</v>
      </c>
      <c r="M75" s="78"/>
      <c r="N75" s="73"/>
      <c r="O75" s="80" t="s">
        <v>301</v>
      </c>
      <c r="P75" s="80">
        <v>1</v>
      </c>
      <c r="Q75" s="80" t="s">
        <v>302</v>
      </c>
      <c r="R75" s="80" t="s">
        <v>333</v>
      </c>
      <c r="S75" s="80">
        <v>131623</v>
      </c>
      <c r="T75" s="79" t="str">
        <f>REPLACE(INDEX(GroupVertices[Group],MATCH(Edges[[#This Row],[Vertex 1]],GroupVertices[Vertex],0)),1,1,"")</f>
        <v>2</v>
      </c>
      <c r="U75" s="79" t="str">
        <f>REPLACE(INDEX(GroupVertices[Group],MATCH(Edges[[#This Row],[Vertex 2]],GroupVertices[Vertex],0)),1,1,"")</f>
        <v>2</v>
      </c>
      <c r="V75" s="48">
        <v>1</v>
      </c>
      <c r="W75" s="49">
        <v>5.882352941176471</v>
      </c>
      <c r="X75" s="48">
        <v>0</v>
      </c>
      <c r="Y75" s="49">
        <v>0</v>
      </c>
      <c r="Z75" s="48">
        <v>0</v>
      </c>
      <c r="AA75" s="49">
        <v>0</v>
      </c>
      <c r="AB75" s="48">
        <v>16</v>
      </c>
      <c r="AC75" s="49">
        <v>94.11764705882354</v>
      </c>
      <c r="AD75" s="48">
        <v>17</v>
      </c>
    </row>
    <row r="76" spans="1:30" ht="15">
      <c r="A76" s="65" t="s">
        <v>282</v>
      </c>
      <c r="B76" s="65" t="s">
        <v>279</v>
      </c>
      <c r="C76" s="66" t="s">
        <v>845</v>
      </c>
      <c r="D76" s="67">
        <v>3</v>
      </c>
      <c r="E76" s="68"/>
      <c r="F76" s="69">
        <v>40</v>
      </c>
      <c r="G76" s="66"/>
      <c r="H76" s="70"/>
      <c r="I76" s="71"/>
      <c r="J76" s="71"/>
      <c r="K76" s="34" t="s">
        <v>66</v>
      </c>
      <c r="L76" s="78">
        <v>76</v>
      </c>
      <c r="M76" s="78"/>
      <c r="N76" s="73"/>
      <c r="O76" s="80" t="s">
        <v>301</v>
      </c>
      <c r="P76" s="80">
        <v>1</v>
      </c>
      <c r="Q76" s="80" t="s">
        <v>302</v>
      </c>
      <c r="R76" s="80"/>
      <c r="S76" s="80">
        <v>78140</v>
      </c>
      <c r="T76" s="79" t="str">
        <f>REPLACE(INDEX(GroupVertices[Group],MATCH(Edges[[#This Row],[Vertex 1]],GroupVertices[Vertex],0)),1,1,"")</f>
        <v>2</v>
      </c>
      <c r="U76" s="79" t="str">
        <f>REPLACE(INDEX(GroupVertices[Group],MATCH(Edges[[#This Row],[Vertex 2]],GroupVertices[Vertex],0)),1,1,"")</f>
        <v>2</v>
      </c>
      <c r="V76" s="48"/>
      <c r="W76" s="49"/>
      <c r="X76" s="48"/>
      <c r="Y76" s="49"/>
      <c r="Z76" s="48"/>
      <c r="AA76" s="49"/>
      <c r="AB76" s="48"/>
      <c r="AC76" s="49"/>
      <c r="AD76" s="48"/>
    </row>
    <row r="77" spans="1:30" ht="15">
      <c r="A77" s="65" t="s">
        <v>279</v>
      </c>
      <c r="B77" s="65" t="s">
        <v>282</v>
      </c>
      <c r="C77" s="66" t="s">
        <v>845</v>
      </c>
      <c r="D77" s="67">
        <v>3</v>
      </c>
      <c r="E77" s="68"/>
      <c r="F77" s="69">
        <v>40</v>
      </c>
      <c r="G77" s="66"/>
      <c r="H77" s="70"/>
      <c r="I77" s="71"/>
      <c r="J77" s="71"/>
      <c r="K77" s="34" t="s">
        <v>66</v>
      </c>
      <c r="L77" s="78">
        <v>77</v>
      </c>
      <c r="M77" s="78"/>
      <c r="N77" s="73"/>
      <c r="O77" s="80" t="s">
        <v>301</v>
      </c>
      <c r="P77" s="80">
        <v>1</v>
      </c>
      <c r="Q77" s="80" t="s">
        <v>302</v>
      </c>
      <c r="R77" s="80" t="s">
        <v>334</v>
      </c>
      <c r="S77" s="80">
        <v>70488</v>
      </c>
      <c r="T77" s="79" t="str">
        <f>REPLACE(INDEX(GroupVertices[Group],MATCH(Edges[[#This Row],[Vertex 1]],GroupVertices[Vertex],0)),1,1,"")</f>
        <v>2</v>
      </c>
      <c r="U77" s="79" t="str">
        <f>REPLACE(INDEX(GroupVertices[Group],MATCH(Edges[[#This Row],[Vertex 2]],GroupVertices[Vertex],0)),1,1,"")</f>
        <v>2</v>
      </c>
      <c r="V77" s="48">
        <v>1</v>
      </c>
      <c r="W77" s="49">
        <v>4.545454545454546</v>
      </c>
      <c r="X77" s="48">
        <v>0</v>
      </c>
      <c r="Y77" s="49">
        <v>0</v>
      </c>
      <c r="Z77" s="48">
        <v>0</v>
      </c>
      <c r="AA77" s="49">
        <v>0</v>
      </c>
      <c r="AB77" s="48">
        <v>21</v>
      </c>
      <c r="AC77" s="49">
        <v>95.45454545454545</v>
      </c>
      <c r="AD77" s="48">
        <v>22</v>
      </c>
    </row>
    <row r="78" spans="1:30" ht="15">
      <c r="A78" s="65" t="s">
        <v>283</v>
      </c>
      <c r="B78" s="65" t="s">
        <v>279</v>
      </c>
      <c r="C78" s="66" t="s">
        <v>845</v>
      </c>
      <c r="D78" s="67">
        <v>3</v>
      </c>
      <c r="E78" s="68"/>
      <c r="F78" s="69">
        <v>40</v>
      </c>
      <c r="G78" s="66"/>
      <c r="H78" s="70"/>
      <c r="I78" s="71"/>
      <c r="J78" s="71"/>
      <c r="K78" s="34" t="s">
        <v>65</v>
      </c>
      <c r="L78" s="78">
        <v>78</v>
      </c>
      <c r="M78" s="78"/>
      <c r="N78" s="73"/>
      <c r="O78" s="80" t="s">
        <v>301</v>
      </c>
      <c r="P78" s="80">
        <v>1</v>
      </c>
      <c r="Q78" s="80" t="s">
        <v>302</v>
      </c>
      <c r="R78" s="80" t="s">
        <v>317</v>
      </c>
      <c r="S78" s="80">
        <v>71751</v>
      </c>
      <c r="T78" s="79" t="str">
        <f>REPLACE(INDEX(GroupVertices[Group],MATCH(Edges[[#This Row],[Vertex 1]],GroupVertices[Vertex],0)),1,1,"")</f>
        <v>2</v>
      </c>
      <c r="U78" s="79" t="str">
        <f>REPLACE(INDEX(GroupVertices[Group],MATCH(Edges[[#This Row],[Vertex 2]],GroupVertices[Vertex],0)),1,1,"")</f>
        <v>2</v>
      </c>
      <c r="V78" s="48">
        <v>0</v>
      </c>
      <c r="W78" s="49">
        <v>0</v>
      </c>
      <c r="X78" s="48">
        <v>0</v>
      </c>
      <c r="Y78" s="49">
        <v>0</v>
      </c>
      <c r="Z78" s="48">
        <v>0</v>
      </c>
      <c r="AA78" s="49">
        <v>0</v>
      </c>
      <c r="AB78" s="48">
        <v>2</v>
      </c>
      <c r="AC78" s="49">
        <v>100</v>
      </c>
      <c r="AD78" s="48">
        <v>2</v>
      </c>
    </row>
    <row r="79" spans="1:30" ht="15">
      <c r="A79" s="65" t="s">
        <v>283</v>
      </c>
      <c r="B79" s="65" t="s">
        <v>283</v>
      </c>
      <c r="C79" s="66" t="s">
        <v>846</v>
      </c>
      <c r="D79" s="67">
        <v>10</v>
      </c>
      <c r="E79" s="68"/>
      <c r="F79" s="69">
        <v>10</v>
      </c>
      <c r="G79" s="66"/>
      <c r="H79" s="70"/>
      <c r="I79" s="71"/>
      <c r="J79" s="71"/>
      <c r="K79" s="34" t="s">
        <v>65</v>
      </c>
      <c r="L79" s="78">
        <v>79</v>
      </c>
      <c r="M79" s="78"/>
      <c r="N79" s="73"/>
      <c r="O79" s="80" t="s">
        <v>301</v>
      </c>
      <c r="P79" s="80">
        <v>5</v>
      </c>
      <c r="Q79" s="80" t="s">
        <v>302</v>
      </c>
      <c r="R79" s="80" t="s">
        <v>317</v>
      </c>
      <c r="S79" s="80">
        <v>72579</v>
      </c>
      <c r="T79" s="79" t="str">
        <f>REPLACE(INDEX(GroupVertices[Group],MATCH(Edges[[#This Row],[Vertex 1]],GroupVertices[Vertex],0)),1,1,"")</f>
        <v>2</v>
      </c>
      <c r="U79" s="79" t="str">
        <f>REPLACE(INDEX(GroupVertices[Group],MATCH(Edges[[#This Row],[Vertex 2]],GroupVertices[Vertex],0)),1,1,"")</f>
        <v>2</v>
      </c>
      <c r="V79" s="48">
        <v>0</v>
      </c>
      <c r="W79" s="49">
        <v>0</v>
      </c>
      <c r="X79" s="48">
        <v>0</v>
      </c>
      <c r="Y79" s="49">
        <v>0</v>
      </c>
      <c r="Z79" s="48">
        <v>0</v>
      </c>
      <c r="AA79" s="49">
        <v>0</v>
      </c>
      <c r="AB79" s="48">
        <v>2</v>
      </c>
      <c r="AC79" s="49">
        <v>100</v>
      </c>
      <c r="AD79" s="48">
        <v>2</v>
      </c>
    </row>
    <row r="80" spans="1:30" ht="15">
      <c r="A80" s="65" t="s">
        <v>281</v>
      </c>
      <c r="B80" s="65" t="s">
        <v>283</v>
      </c>
      <c r="C80" s="66" t="s">
        <v>845</v>
      </c>
      <c r="D80" s="67">
        <v>3</v>
      </c>
      <c r="E80" s="68"/>
      <c r="F80" s="69">
        <v>40</v>
      </c>
      <c r="G80" s="66"/>
      <c r="H80" s="70"/>
      <c r="I80" s="71"/>
      <c r="J80" s="71"/>
      <c r="K80" s="34" t="s">
        <v>65</v>
      </c>
      <c r="L80" s="78">
        <v>80</v>
      </c>
      <c r="M80" s="78"/>
      <c r="N80" s="73"/>
      <c r="O80" s="80" t="s">
        <v>301</v>
      </c>
      <c r="P80" s="80">
        <v>1</v>
      </c>
      <c r="Q80" s="80" t="s">
        <v>302</v>
      </c>
      <c r="R80" s="80" t="s">
        <v>335</v>
      </c>
      <c r="S80" s="80">
        <v>72786</v>
      </c>
      <c r="T80" s="79" t="str">
        <f>REPLACE(INDEX(GroupVertices[Group],MATCH(Edges[[#This Row],[Vertex 1]],GroupVertices[Vertex],0)),1,1,"")</f>
        <v>2</v>
      </c>
      <c r="U80" s="79" t="str">
        <f>REPLACE(INDEX(GroupVertices[Group],MATCH(Edges[[#This Row],[Vertex 2]],GroupVertices[Vertex],0)),1,1,"")</f>
        <v>2</v>
      </c>
      <c r="V80" s="48">
        <v>0</v>
      </c>
      <c r="W80" s="49">
        <v>0</v>
      </c>
      <c r="X80" s="48">
        <v>0</v>
      </c>
      <c r="Y80" s="49">
        <v>0</v>
      </c>
      <c r="Z80" s="48">
        <v>0</v>
      </c>
      <c r="AA80" s="49">
        <v>0</v>
      </c>
      <c r="AB80" s="48">
        <v>16</v>
      </c>
      <c r="AC80" s="49">
        <v>100</v>
      </c>
      <c r="AD80" s="48">
        <v>16</v>
      </c>
    </row>
    <row r="81" spans="1:30" ht="15">
      <c r="A81" s="65" t="s">
        <v>284</v>
      </c>
      <c r="B81" s="65" t="s">
        <v>281</v>
      </c>
      <c r="C81" s="66" t="s">
        <v>845</v>
      </c>
      <c r="D81" s="67">
        <v>3</v>
      </c>
      <c r="E81" s="68"/>
      <c r="F81" s="69">
        <v>40</v>
      </c>
      <c r="G81" s="66"/>
      <c r="H81" s="70"/>
      <c r="I81" s="71"/>
      <c r="J81" s="71"/>
      <c r="K81" s="34" t="s">
        <v>65</v>
      </c>
      <c r="L81" s="78">
        <v>81</v>
      </c>
      <c r="M81" s="78"/>
      <c r="N81" s="73"/>
      <c r="O81" s="80" t="s">
        <v>301</v>
      </c>
      <c r="P81" s="80">
        <v>1</v>
      </c>
      <c r="Q81" s="80" t="s">
        <v>302</v>
      </c>
      <c r="R81" s="80" t="s">
        <v>336</v>
      </c>
      <c r="S81" s="80">
        <v>73225</v>
      </c>
      <c r="T81" s="79" t="str">
        <f>REPLACE(INDEX(GroupVertices[Group],MATCH(Edges[[#This Row],[Vertex 1]],GroupVertices[Vertex],0)),1,1,"")</f>
        <v>2</v>
      </c>
      <c r="U81" s="79" t="str">
        <f>REPLACE(INDEX(GroupVertices[Group],MATCH(Edges[[#This Row],[Vertex 2]],GroupVertices[Vertex],0)),1,1,"")</f>
        <v>2</v>
      </c>
      <c r="V81" s="48">
        <v>1</v>
      </c>
      <c r="W81" s="49">
        <v>25</v>
      </c>
      <c r="X81" s="48">
        <v>0</v>
      </c>
      <c r="Y81" s="49">
        <v>0</v>
      </c>
      <c r="Z81" s="48">
        <v>0</v>
      </c>
      <c r="AA81" s="49">
        <v>0</v>
      </c>
      <c r="AB81" s="48">
        <v>3</v>
      </c>
      <c r="AC81" s="49">
        <v>75</v>
      </c>
      <c r="AD81" s="48">
        <v>4</v>
      </c>
    </row>
    <row r="82" spans="1:30" ht="15">
      <c r="A82" s="65" t="s">
        <v>285</v>
      </c>
      <c r="B82" s="65" t="s">
        <v>284</v>
      </c>
      <c r="C82" s="66" t="s">
        <v>845</v>
      </c>
      <c r="D82" s="67">
        <v>3</v>
      </c>
      <c r="E82" s="68"/>
      <c r="F82" s="69">
        <v>40</v>
      </c>
      <c r="G82" s="66"/>
      <c r="H82" s="70"/>
      <c r="I82" s="71"/>
      <c r="J82" s="71"/>
      <c r="K82" s="34" t="s">
        <v>65</v>
      </c>
      <c r="L82" s="78">
        <v>82</v>
      </c>
      <c r="M82" s="78"/>
      <c r="N82" s="73"/>
      <c r="O82" s="80" t="s">
        <v>301</v>
      </c>
      <c r="P82" s="80">
        <v>1</v>
      </c>
      <c r="Q82" s="80" t="s">
        <v>302</v>
      </c>
      <c r="R82" s="80" t="s">
        <v>337</v>
      </c>
      <c r="S82" s="80">
        <v>73836</v>
      </c>
      <c r="T82" s="79" t="str">
        <f>REPLACE(INDEX(GroupVertices[Group],MATCH(Edges[[#This Row],[Vertex 1]],GroupVertices[Vertex],0)),1,1,"")</f>
        <v>2</v>
      </c>
      <c r="U82" s="79" t="str">
        <f>REPLACE(INDEX(GroupVertices[Group],MATCH(Edges[[#This Row],[Vertex 2]],GroupVertices[Vertex],0)),1,1,"")</f>
        <v>2</v>
      </c>
      <c r="V82" s="48">
        <v>1</v>
      </c>
      <c r="W82" s="49">
        <v>14.285714285714286</v>
      </c>
      <c r="X82" s="48">
        <v>0</v>
      </c>
      <c r="Y82" s="49">
        <v>0</v>
      </c>
      <c r="Z82" s="48">
        <v>0</v>
      </c>
      <c r="AA82" s="49">
        <v>0</v>
      </c>
      <c r="AB82" s="48">
        <v>6</v>
      </c>
      <c r="AC82" s="49">
        <v>85.71428571428571</v>
      </c>
      <c r="AD82" s="48">
        <v>7</v>
      </c>
    </row>
    <row r="83" spans="1:30" ht="15">
      <c r="A83" s="65" t="s">
        <v>285</v>
      </c>
      <c r="B83" s="65" t="s">
        <v>285</v>
      </c>
      <c r="C83" s="66" t="s">
        <v>845</v>
      </c>
      <c r="D83" s="67">
        <v>3</v>
      </c>
      <c r="E83" s="68"/>
      <c r="F83" s="69">
        <v>40</v>
      </c>
      <c r="G83" s="66"/>
      <c r="H83" s="70"/>
      <c r="I83" s="71"/>
      <c r="J83" s="71"/>
      <c r="K83" s="34" t="s">
        <v>65</v>
      </c>
      <c r="L83" s="78">
        <v>83</v>
      </c>
      <c r="M83" s="78"/>
      <c r="N83" s="73"/>
      <c r="O83" s="80" t="s">
        <v>301</v>
      </c>
      <c r="P83" s="80">
        <v>1</v>
      </c>
      <c r="Q83" s="80" t="s">
        <v>302</v>
      </c>
      <c r="R83" s="80" t="s">
        <v>338</v>
      </c>
      <c r="S83" s="80">
        <v>74536</v>
      </c>
      <c r="T83" s="79" t="str">
        <f>REPLACE(INDEX(GroupVertices[Group],MATCH(Edges[[#This Row],[Vertex 1]],GroupVertices[Vertex],0)),1,1,"")</f>
        <v>2</v>
      </c>
      <c r="U83" s="79" t="str">
        <f>REPLACE(INDEX(GroupVertices[Group],MATCH(Edges[[#This Row],[Vertex 2]],GroupVertices[Vertex],0)),1,1,"")</f>
        <v>2</v>
      </c>
      <c r="V83" s="48">
        <v>0</v>
      </c>
      <c r="W83" s="49">
        <v>0</v>
      </c>
      <c r="X83" s="48">
        <v>0</v>
      </c>
      <c r="Y83" s="49">
        <v>0</v>
      </c>
      <c r="Z83" s="48">
        <v>0</v>
      </c>
      <c r="AA83" s="49">
        <v>0</v>
      </c>
      <c r="AB83" s="48">
        <v>5</v>
      </c>
      <c r="AC83" s="49">
        <v>100</v>
      </c>
      <c r="AD83" s="48">
        <v>5</v>
      </c>
    </row>
    <row r="84" spans="1:30" ht="15">
      <c r="A84" s="65" t="s">
        <v>286</v>
      </c>
      <c r="B84" s="65" t="s">
        <v>285</v>
      </c>
      <c r="C84" s="66" t="s">
        <v>845</v>
      </c>
      <c r="D84" s="67">
        <v>3</v>
      </c>
      <c r="E84" s="68"/>
      <c r="F84" s="69">
        <v>40</v>
      </c>
      <c r="G84" s="66"/>
      <c r="H84" s="70"/>
      <c r="I84" s="71"/>
      <c r="J84" s="71"/>
      <c r="K84" s="34" t="s">
        <v>65</v>
      </c>
      <c r="L84" s="78">
        <v>84</v>
      </c>
      <c r="M84" s="78"/>
      <c r="N84" s="73"/>
      <c r="O84" s="80" t="s">
        <v>301</v>
      </c>
      <c r="P84" s="80">
        <v>1</v>
      </c>
      <c r="Q84" s="80" t="s">
        <v>302</v>
      </c>
      <c r="R84" s="80" t="s">
        <v>339</v>
      </c>
      <c r="S84" s="80">
        <v>73225</v>
      </c>
      <c r="T84" s="79" t="str">
        <f>REPLACE(INDEX(GroupVertices[Group],MATCH(Edges[[#This Row],[Vertex 1]],GroupVertices[Vertex],0)),1,1,"")</f>
        <v>2</v>
      </c>
      <c r="U84" s="79" t="str">
        <f>REPLACE(INDEX(GroupVertices[Group],MATCH(Edges[[#This Row],[Vertex 2]],GroupVertices[Vertex],0)),1,1,"")</f>
        <v>2</v>
      </c>
      <c r="V84" s="48">
        <v>0</v>
      </c>
      <c r="W84" s="49">
        <v>0</v>
      </c>
      <c r="X84" s="48">
        <v>0</v>
      </c>
      <c r="Y84" s="49">
        <v>0</v>
      </c>
      <c r="Z84" s="48">
        <v>0</v>
      </c>
      <c r="AA84" s="49">
        <v>0</v>
      </c>
      <c r="AB84" s="48">
        <v>4</v>
      </c>
      <c r="AC84" s="49">
        <v>100</v>
      </c>
      <c r="AD84" s="48">
        <v>4</v>
      </c>
    </row>
    <row r="85" spans="1:30" ht="15">
      <c r="A85" s="65" t="s">
        <v>279</v>
      </c>
      <c r="B85" s="65" t="s">
        <v>281</v>
      </c>
      <c r="C85" s="66" t="s">
        <v>845</v>
      </c>
      <c r="D85" s="67">
        <v>3</v>
      </c>
      <c r="E85" s="68"/>
      <c r="F85" s="69">
        <v>40</v>
      </c>
      <c r="G85" s="66"/>
      <c r="H85" s="70"/>
      <c r="I85" s="71"/>
      <c r="J85" s="71"/>
      <c r="K85" s="34" t="s">
        <v>65</v>
      </c>
      <c r="L85" s="78">
        <v>85</v>
      </c>
      <c r="M85" s="78"/>
      <c r="N85" s="73"/>
      <c r="O85" s="80" t="s">
        <v>301</v>
      </c>
      <c r="P85" s="80">
        <v>1</v>
      </c>
      <c r="Q85" s="80" t="s">
        <v>302</v>
      </c>
      <c r="R85" s="80" t="s">
        <v>340</v>
      </c>
      <c r="S85" s="80">
        <v>131093</v>
      </c>
      <c r="T85" s="79" t="str">
        <f>REPLACE(INDEX(GroupVertices[Group],MATCH(Edges[[#This Row],[Vertex 1]],GroupVertices[Vertex],0)),1,1,"")</f>
        <v>2</v>
      </c>
      <c r="U85" s="79" t="str">
        <f>REPLACE(INDEX(GroupVertices[Group],MATCH(Edges[[#This Row],[Vertex 2]],GroupVertices[Vertex],0)),1,1,"")</f>
        <v>2</v>
      </c>
      <c r="V85" s="48">
        <v>1</v>
      </c>
      <c r="W85" s="49">
        <v>4.545454545454546</v>
      </c>
      <c r="X85" s="48">
        <v>0</v>
      </c>
      <c r="Y85" s="49">
        <v>0</v>
      </c>
      <c r="Z85" s="48">
        <v>0</v>
      </c>
      <c r="AA85" s="49">
        <v>0</v>
      </c>
      <c r="AB85" s="48">
        <v>21</v>
      </c>
      <c r="AC85" s="49">
        <v>95.45454545454545</v>
      </c>
      <c r="AD85" s="48">
        <v>22</v>
      </c>
    </row>
    <row r="86" spans="1:30" ht="15">
      <c r="A86" s="65" t="s">
        <v>287</v>
      </c>
      <c r="B86" s="65" t="s">
        <v>279</v>
      </c>
      <c r="C86" s="66" t="s">
        <v>845</v>
      </c>
      <c r="D86" s="67">
        <v>3</v>
      </c>
      <c r="E86" s="68"/>
      <c r="F86" s="69">
        <v>40</v>
      </c>
      <c r="G86" s="66"/>
      <c r="H86" s="70"/>
      <c r="I86" s="71"/>
      <c r="J86" s="71"/>
      <c r="K86" s="34" t="s">
        <v>66</v>
      </c>
      <c r="L86" s="78">
        <v>86</v>
      </c>
      <c r="M86" s="78"/>
      <c r="N86" s="73"/>
      <c r="O86" s="80" t="s">
        <v>301</v>
      </c>
      <c r="P86" s="80">
        <v>1</v>
      </c>
      <c r="Q86" s="80" t="s">
        <v>302</v>
      </c>
      <c r="R86" s="80" t="s">
        <v>341</v>
      </c>
      <c r="S86" s="80">
        <v>118781</v>
      </c>
      <c r="T86" s="79" t="str">
        <f>REPLACE(INDEX(GroupVertices[Group],MATCH(Edges[[#This Row],[Vertex 1]],GroupVertices[Vertex],0)),1,1,"")</f>
        <v>2</v>
      </c>
      <c r="U86" s="79" t="str">
        <f>REPLACE(INDEX(GroupVertices[Group],MATCH(Edges[[#This Row],[Vertex 2]],GroupVertices[Vertex],0)),1,1,"")</f>
        <v>2</v>
      </c>
      <c r="V86" s="48">
        <v>1</v>
      </c>
      <c r="W86" s="49">
        <v>9.090909090909092</v>
      </c>
      <c r="X86" s="48">
        <v>0</v>
      </c>
      <c r="Y86" s="49">
        <v>0</v>
      </c>
      <c r="Z86" s="48">
        <v>0</v>
      </c>
      <c r="AA86" s="49">
        <v>0</v>
      </c>
      <c r="AB86" s="48">
        <v>10</v>
      </c>
      <c r="AC86" s="49">
        <v>90.9090909090909</v>
      </c>
      <c r="AD86" s="48">
        <v>11</v>
      </c>
    </row>
    <row r="87" spans="1:30" ht="15">
      <c r="A87" s="65" t="s">
        <v>279</v>
      </c>
      <c r="B87" s="65" t="s">
        <v>287</v>
      </c>
      <c r="C87" s="66" t="s">
        <v>845</v>
      </c>
      <c r="D87" s="67">
        <v>3</v>
      </c>
      <c r="E87" s="68"/>
      <c r="F87" s="69">
        <v>40</v>
      </c>
      <c r="G87" s="66"/>
      <c r="H87" s="70"/>
      <c r="I87" s="71"/>
      <c r="J87" s="71"/>
      <c r="K87" s="34" t="s">
        <v>66</v>
      </c>
      <c r="L87" s="78">
        <v>87</v>
      </c>
      <c r="M87" s="78"/>
      <c r="N87" s="73"/>
      <c r="O87" s="80" t="s">
        <v>301</v>
      </c>
      <c r="P87" s="80">
        <v>1</v>
      </c>
      <c r="Q87" s="80" t="s">
        <v>302</v>
      </c>
      <c r="R87" s="80" t="s">
        <v>342</v>
      </c>
      <c r="S87" s="80">
        <v>78301</v>
      </c>
      <c r="T87" s="79" t="str">
        <f>REPLACE(INDEX(GroupVertices[Group],MATCH(Edges[[#This Row],[Vertex 1]],GroupVertices[Vertex],0)),1,1,"")</f>
        <v>2</v>
      </c>
      <c r="U87" s="79" t="str">
        <f>REPLACE(INDEX(GroupVertices[Group],MATCH(Edges[[#This Row],[Vertex 2]],GroupVertices[Vertex],0)),1,1,"")</f>
        <v>2</v>
      </c>
      <c r="V87" s="48">
        <v>1</v>
      </c>
      <c r="W87" s="49">
        <v>4.545454545454546</v>
      </c>
      <c r="X87" s="48">
        <v>0</v>
      </c>
      <c r="Y87" s="49">
        <v>0</v>
      </c>
      <c r="Z87" s="48">
        <v>0</v>
      </c>
      <c r="AA87" s="49">
        <v>0</v>
      </c>
      <c r="AB87" s="48">
        <v>21</v>
      </c>
      <c r="AC87" s="49">
        <v>95.45454545454545</v>
      </c>
      <c r="AD87" s="48">
        <v>22</v>
      </c>
    </row>
    <row r="88" spans="1:30" ht="15">
      <c r="A88" s="65" t="s">
        <v>279</v>
      </c>
      <c r="B88" s="65" t="s">
        <v>286</v>
      </c>
      <c r="C88" s="66" t="s">
        <v>845</v>
      </c>
      <c r="D88" s="67">
        <v>3</v>
      </c>
      <c r="E88" s="68"/>
      <c r="F88" s="69">
        <v>40</v>
      </c>
      <c r="G88" s="66"/>
      <c r="H88" s="70"/>
      <c r="I88" s="71"/>
      <c r="J88" s="71"/>
      <c r="K88" s="34" t="s">
        <v>65</v>
      </c>
      <c r="L88" s="78">
        <v>88</v>
      </c>
      <c r="M88" s="78"/>
      <c r="N88" s="73"/>
      <c r="O88" s="80" t="s">
        <v>301</v>
      </c>
      <c r="P88" s="80">
        <v>1</v>
      </c>
      <c r="Q88" s="80" t="s">
        <v>302</v>
      </c>
      <c r="R88" s="80" t="s">
        <v>343</v>
      </c>
      <c r="S88" s="80">
        <v>57241</v>
      </c>
      <c r="T88" s="79" t="str">
        <f>REPLACE(INDEX(GroupVertices[Group],MATCH(Edges[[#This Row],[Vertex 1]],GroupVertices[Vertex],0)),1,1,"")</f>
        <v>2</v>
      </c>
      <c r="U88" s="79" t="str">
        <f>REPLACE(INDEX(GroupVertices[Group],MATCH(Edges[[#This Row],[Vertex 2]],GroupVertices[Vertex],0)),1,1,"")</f>
        <v>2</v>
      </c>
      <c r="V88" s="48">
        <v>1</v>
      </c>
      <c r="W88" s="49">
        <v>4.545454545454546</v>
      </c>
      <c r="X88" s="48">
        <v>0</v>
      </c>
      <c r="Y88" s="49">
        <v>0</v>
      </c>
      <c r="Z88" s="48">
        <v>0</v>
      </c>
      <c r="AA88" s="49">
        <v>0</v>
      </c>
      <c r="AB88" s="48">
        <v>21</v>
      </c>
      <c r="AC88" s="49">
        <v>95.45454545454545</v>
      </c>
      <c r="AD88" s="48">
        <v>22</v>
      </c>
    </row>
    <row r="89" spans="1:30" ht="15">
      <c r="A89" s="65" t="s">
        <v>279</v>
      </c>
      <c r="B89" s="65" t="s">
        <v>279</v>
      </c>
      <c r="C89" s="66" t="s">
        <v>846</v>
      </c>
      <c r="D89" s="67">
        <v>10</v>
      </c>
      <c r="E89" s="68"/>
      <c r="F89" s="69">
        <v>10</v>
      </c>
      <c r="G89" s="66"/>
      <c r="H89" s="70"/>
      <c r="I89" s="71"/>
      <c r="J89" s="71"/>
      <c r="K89" s="34" t="s">
        <v>65</v>
      </c>
      <c r="L89" s="78">
        <v>89</v>
      </c>
      <c r="M89" s="78"/>
      <c r="N89" s="73"/>
      <c r="O89" s="80" t="s">
        <v>301</v>
      </c>
      <c r="P89" s="80">
        <v>7</v>
      </c>
      <c r="Q89" s="80" t="s">
        <v>302</v>
      </c>
      <c r="R89" s="80" t="s">
        <v>344</v>
      </c>
      <c r="S89" s="80">
        <v>29072</v>
      </c>
      <c r="T89" s="79" t="str">
        <f>REPLACE(INDEX(GroupVertices[Group],MATCH(Edges[[#This Row],[Vertex 1]],GroupVertices[Vertex],0)),1,1,"")</f>
        <v>2</v>
      </c>
      <c r="U89" s="79" t="str">
        <f>REPLACE(INDEX(GroupVertices[Group],MATCH(Edges[[#This Row],[Vertex 2]],GroupVertices[Vertex],0)),1,1,"")</f>
        <v>2</v>
      </c>
      <c r="V89" s="48">
        <v>1</v>
      </c>
      <c r="W89" s="49">
        <v>4.545454545454546</v>
      </c>
      <c r="X89" s="48">
        <v>0</v>
      </c>
      <c r="Y89" s="49">
        <v>0</v>
      </c>
      <c r="Z89" s="48">
        <v>0</v>
      </c>
      <c r="AA89" s="49">
        <v>0</v>
      </c>
      <c r="AB89" s="48">
        <v>21</v>
      </c>
      <c r="AC89" s="49">
        <v>95.45454545454545</v>
      </c>
      <c r="AD89" s="48">
        <v>22</v>
      </c>
    </row>
    <row r="90" spans="1:30" ht="15">
      <c r="A90" s="65" t="s">
        <v>288</v>
      </c>
      <c r="B90" s="65" t="s">
        <v>279</v>
      </c>
      <c r="C90" s="66" t="s">
        <v>845</v>
      </c>
      <c r="D90" s="67">
        <v>3</v>
      </c>
      <c r="E90" s="68"/>
      <c r="F90" s="69">
        <v>40</v>
      </c>
      <c r="G90" s="66"/>
      <c r="H90" s="70"/>
      <c r="I90" s="71"/>
      <c r="J90" s="71"/>
      <c r="K90" s="34" t="s">
        <v>65</v>
      </c>
      <c r="L90" s="78">
        <v>90</v>
      </c>
      <c r="M90" s="78"/>
      <c r="N90" s="73"/>
      <c r="O90" s="80" t="s">
        <v>301</v>
      </c>
      <c r="P90" s="80">
        <v>1</v>
      </c>
      <c r="Q90" s="80" t="s">
        <v>302</v>
      </c>
      <c r="R90" s="80" t="s">
        <v>345</v>
      </c>
      <c r="S90" s="80">
        <v>29895</v>
      </c>
      <c r="T90" s="79" t="str">
        <f>REPLACE(INDEX(GroupVertices[Group],MATCH(Edges[[#This Row],[Vertex 1]],GroupVertices[Vertex],0)),1,1,"")</f>
        <v>2</v>
      </c>
      <c r="U90" s="79" t="str">
        <f>REPLACE(INDEX(GroupVertices[Group],MATCH(Edges[[#This Row],[Vertex 2]],GroupVertices[Vertex],0)),1,1,"")</f>
        <v>2</v>
      </c>
      <c r="V90" s="48">
        <v>1</v>
      </c>
      <c r="W90" s="49">
        <v>14.285714285714286</v>
      </c>
      <c r="X90" s="48">
        <v>0</v>
      </c>
      <c r="Y90" s="49">
        <v>0</v>
      </c>
      <c r="Z90" s="48">
        <v>0</v>
      </c>
      <c r="AA90" s="49">
        <v>0</v>
      </c>
      <c r="AB90" s="48">
        <v>6</v>
      </c>
      <c r="AC90" s="49">
        <v>85.71428571428571</v>
      </c>
      <c r="AD90" s="48">
        <v>7</v>
      </c>
    </row>
    <row r="91" spans="1:30" ht="15">
      <c r="A91" s="65" t="s">
        <v>287</v>
      </c>
      <c r="B91" s="65" t="s">
        <v>288</v>
      </c>
      <c r="C91" s="66" t="s">
        <v>845</v>
      </c>
      <c r="D91" s="67">
        <v>3</v>
      </c>
      <c r="E91" s="68"/>
      <c r="F91" s="69">
        <v>40</v>
      </c>
      <c r="G91" s="66"/>
      <c r="H91" s="70"/>
      <c r="I91" s="71"/>
      <c r="J91" s="71"/>
      <c r="K91" s="34" t="s">
        <v>65</v>
      </c>
      <c r="L91" s="78">
        <v>91</v>
      </c>
      <c r="M91" s="78"/>
      <c r="N91" s="73"/>
      <c r="O91" s="80" t="s">
        <v>301</v>
      </c>
      <c r="P91" s="80">
        <v>1</v>
      </c>
      <c r="Q91" s="80" t="s">
        <v>302</v>
      </c>
      <c r="R91" s="80" t="s">
        <v>346</v>
      </c>
      <c r="S91" s="80">
        <v>29090</v>
      </c>
      <c r="T91" s="79" t="str">
        <f>REPLACE(INDEX(GroupVertices[Group],MATCH(Edges[[#This Row],[Vertex 1]],GroupVertices[Vertex],0)),1,1,"")</f>
        <v>2</v>
      </c>
      <c r="U91" s="79" t="str">
        <f>REPLACE(INDEX(GroupVertices[Group],MATCH(Edges[[#This Row],[Vertex 2]],GroupVertices[Vertex],0)),1,1,"")</f>
        <v>2</v>
      </c>
      <c r="V91" s="48">
        <v>1</v>
      </c>
      <c r="W91" s="49">
        <v>4.761904761904762</v>
      </c>
      <c r="X91" s="48">
        <v>0</v>
      </c>
      <c r="Y91" s="49">
        <v>0</v>
      </c>
      <c r="Z91" s="48">
        <v>0</v>
      </c>
      <c r="AA91" s="49">
        <v>0</v>
      </c>
      <c r="AB91" s="48">
        <v>20</v>
      </c>
      <c r="AC91" s="49">
        <v>95.23809523809524</v>
      </c>
      <c r="AD91" s="48">
        <v>21</v>
      </c>
    </row>
    <row r="92" spans="1:30" ht="15">
      <c r="A92" s="65" t="s">
        <v>289</v>
      </c>
      <c r="B92" s="65" t="s">
        <v>287</v>
      </c>
      <c r="C92" s="66" t="s">
        <v>845</v>
      </c>
      <c r="D92" s="67">
        <v>3</v>
      </c>
      <c r="E92" s="68"/>
      <c r="F92" s="69">
        <v>40</v>
      </c>
      <c r="G92" s="66"/>
      <c r="H92" s="70"/>
      <c r="I92" s="71"/>
      <c r="J92" s="71"/>
      <c r="K92" s="34" t="s">
        <v>66</v>
      </c>
      <c r="L92" s="78">
        <v>92</v>
      </c>
      <c r="M92" s="78"/>
      <c r="N92" s="73"/>
      <c r="O92" s="80" t="s">
        <v>301</v>
      </c>
      <c r="P92" s="80">
        <v>1</v>
      </c>
      <c r="Q92" s="80" t="s">
        <v>302</v>
      </c>
      <c r="R92" s="80" t="s">
        <v>347</v>
      </c>
      <c r="S92" s="80">
        <v>29344</v>
      </c>
      <c r="T92" s="79" t="str">
        <f>REPLACE(INDEX(GroupVertices[Group],MATCH(Edges[[#This Row],[Vertex 1]],GroupVertices[Vertex],0)),1,1,"")</f>
        <v>2</v>
      </c>
      <c r="U92" s="79" t="str">
        <f>REPLACE(INDEX(GroupVertices[Group],MATCH(Edges[[#This Row],[Vertex 2]],GroupVertices[Vertex],0)),1,1,"")</f>
        <v>2</v>
      </c>
      <c r="V92" s="48">
        <v>0</v>
      </c>
      <c r="W92" s="49">
        <v>0</v>
      </c>
      <c r="X92" s="48">
        <v>0</v>
      </c>
      <c r="Y92" s="49">
        <v>0</v>
      </c>
      <c r="Z92" s="48">
        <v>0</v>
      </c>
      <c r="AA92" s="49">
        <v>0</v>
      </c>
      <c r="AB92" s="48">
        <v>5</v>
      </c>
      <c r="AC92" s="49">
        <v>100</v>
      </c>
      <c r="AD92" s="48">
        <v>5</v>
      </c>
    </row>
    <row r="93" spans="1:30" ht="15">
      <c r="A93" s="65" t="s">
        <v>287</v>
      </c>
      <c r="B93" s="65" t="s">
        <v>289</v>
      </c>
      <c r="C93" s="66" t="s">
        <v>845</v>
      </c>
      <c r="D93" s="67">
        <v>3</v>
      </c>
      <c r="E93" s="68"/>
      <c r="F93" s="69">
        <v>40</v>
      </c>
      <c r="G93" s="66"/>
      <c r="H93" s="70"/>
      <c r="I93" s="71"/>
      <c r="J93" s="71"/>
      <c r="K93" s="34" t="s">
        <v>66</v>
      </c>
      <c r="L93" s="78">
        <v>93</v>
      </c>
      <c r="M93" s="78"/>
      <c r="N93" s="73"/>
      <c r="O93" s="80" t="s">
        <v>301</v>
      </c>
      <c r="P93" s="80">
        <v>1</v>
      </c>
      <c r="Q93" s="80" t="s">
        <v>302</v>
      </c>
      <c r="R93" s="80" t="s">
        <v>348</v>
      </c>
      <c r="S93" s="80">
        <v>29841</v>
      </c>
      <c r="T93" s="79" t="str">
        <f>REPLACE(INDEX(GroupVertices[Group],MATCH(Edges[[#This Row],[Vertex 1]],GroupVertices[Vertex],0)),1,1,"")</f>
        <v>2</v>
      </c>
      <c r="U93" s="79" t="str">
        <f>REPLACE(INDEX(GroupVertices[Group],MATCH(Edges[[#This Row],[Vertex 2]],GroupVertices[Vertex],0)),1,1,"")</f>
        <v>2</v>
      </c>
      <c r="V93" s="48">
        <v>0</v>
      </c>
      <c r="W93" s="49">
        <v>0</v>
      </c>
      <c r="X93" s="48">
        <v>5</v>
      </c>
      <c r="Y93" s="49">
        <v>16.666666666666668</v>
      </c>
      <c r="Z93" s="48">
        <v>0</v>
      </c>
      <c r="AA93" s="49">
        <v>0</v>
      </c>
      <c r="AB93" s="48">
        <v>25</v>
      </c>
      <c r="AC93" s="49">
        <v>83.33333333333333</v>
      </c>
      <c r="AD93" s="48">
        <v>30</v>
      </c>
    </row>
    <row r="94" spans="1:30" ht="15">
      <c r="A94" s="65" t="s">
        <v>287</v>
      </c>
      <c r="B94" s="65" t="s">
        <v>287</v>
      </c>
      <c r="C94" s="66" t="s">
        <v>846</v>
      </c>
      <c r="D94" s="67">
        <v>10</v>
      </c>
      <c r="E94" s="68"/>
      <c r="F94" s="69">
        <v>10</v>
      </c>
      <c r="G94" s="66"/>
      <c r="H94" s="70"/>
      <c r="I94" s="71"/>
      <c r="J94" s="71"/>
      <c r="K94" s="34" t="s">
        <v>65</v>
      </c>
      <c r="L94" s="78">
        <v>94</v>
      </c>
      <c r="M94" s="78"/>
      <c r="N94" s="73"/>
      <c r="O94" s="80" t="s">
        <v>301</v>
      </c>
      <c r="P94" s="80">
        <v>3</v>
      </c>
      <c r="Q94" s="80" t="s">
        <v>302</v>
      </c>
      <c r="R94" s="80" t="s">
        <v>341</v>
      </c>
      <c r="S94" s="80">
        <v>114146</v>
      </c>
      <c r="T94" s="79" t="str">
        <f>REPLACE(INDEX(GroupVertices[Group],MATCH(Edges[[#This Row],[Vertex 1]],GroupVertices[Vertex],0)),1,1,"")</f>
        <v>2</v>
      </c>
      <c r="U94" s="79" t="str">
        <f>REPLACE(INDEX(GroupVertices[Group],MATCH(Edges[[#This Row],[Vertex 2]],GroupVertices[Vertex],0)),1,1,"")</f>
        <v>2</v>
      </c>
      <c r="V94" s="48">
        <v>1</v>
      </c>
      <c r="W94" s="49">
        <v>9.090909090909092</v>
      </c>
      <c r="X94" s="48">
        <v>0</v>
      </c>
      <c r="Y94" s="49">
        <v>0</v>
      </c>
      <c r="Z94" s="48">
        <v>0</v>
      </c>
      <c r="AA94" s="49">
        <v>0</v>
      </c>
      <c r="AB94" s="48">
        <v>10</v>
      </c>
      <c r="AC94" s="49">
        <v>90.9090909090909</v>
      </c>
      <c r="AD94" s="48">
        <v>11</v>
      </c>
    </row>
    <row r="95" spans="1:30" ht="15">
      <c r="A95" s="65" t="s">
        <v>290</v>
      </c>
      <c r="B95" s="65" t="s">
        <v>287</v>
      </c>
      <c r="C95" s="66" t="s">
        <v>845</v>
      </c>
      <c r="D95" s="67">
        <v>3</v>
      </c>
      <c r="E95" s="68"/>
      <c r="F95" s="69">
        <v>40</v>
      </c>
      <c r="G95" s="66"/>
      <c r="H95" s="70"/>
      <c r="I95" s="71"/>
      <c r="J95" s="71"/>
      <c r="K95" s="34" t="s">
        <v>65</v>
      </c>
      <c r="L95" s="78">
        <v>95</v>
      </c>
      <c r="M95" s="78"/>
      <c r="N95" s="73"/>
      <c r="O95" s="80" t="s">
        <v>301</v>
      </c>
      <c r="P95" s="80">
        <v>1</v>
      </c>
      <c r="Q95" s="80" t="s">
        <v>302</v>
      </c>
      <c r="R95" s="80" t="s">
        <v>349</v>
      </c>
      <c r="S95" s="80">
        <v>2238</v>
      </c>
      <c r="T95" s="79" t="str">
        <f>REPLACE(INDEX(GroupVertices[Group],MATCH(Edges[[#This Row],[Vertex 1]],GroupVertices[Vertex],0)),1,1,"")</f>
        <v>2</v>
      </c>
      <c r="U95" s="79" t="str">
        <f>REPLACE(INDEX(GroupVertices[Group],MATCH(Edges[[#This Row],[Vertex 2]],GroupVertices[Vertex],0)),1,1,"")</f>
        <v>2</v>
      </c>
      <c r="V95" s="48">
        <v>1</v>
      </c>
      <c r="W95" s="49">
        <v>4.545454545454546</v>
      </c>
      <c r="X95" s="48">
        <v>0</v>
      </c>
      <c r="Y95" s="49">
        <v>0</v>
      </c>
      <c r="Z95" s="48">
        <v>0</v>
      </c>
      <c r="AA95" s="49">
        <v>0</v>
      </c>
      <c r="AB95" s="48">
        <v>21</v>
      </c>
      <c r="AC95" s="49">
        <v>95.45454545454545</v>
      </c>
      <c r="AD95" s="48">
        <v>22</v>
      </c>
    </row>
    <row r="96" spans="1:30" ht="15">
      <c r="A96" s="65" t="s">
        <v>291</v>
      </c>
      <c r="B96" s="65" t="s">
        <v>290</v>
      </c>
      <c r="C96" s="66" t="s">
        <v>845</v>
      </c>
      <c r="D96" s="67">
        <v>3</v>
      </c>
      <c r="E96" s="68"/>
      <c r="F96" s="69">
        <v>40</v>
      </c>
      <c r="G96" s="66"/>
      <c r="H96" s="70"/>
      <c r="I96" s="71"/>
      <c r="J96" s="71"/>
      <c r="K96" s="34" t="s">
        <v>65</v>
      </c>
      <c r="L96" s="78">
        <v>96</v>
      </c>
      <c r="M96" s="78"/>
      <c r="N96" s="73"/>
      <c r="O96" s="80" t="s">
        <v>301</v>
      </c>
      <c r="P96" s="80">
        <v>1</v>
      </c>
      <c r="Q96" s="80" t="s">
        <v>302</v>
      </c>
      <c r="R96" s="80"/>
      <c r="S96" s="80">
        <v>2526</v>
      </c>
      <c r="T96" s="79" t="str">
        <f>REPLACE(INDEX(GroupVertices[Group],MATCH(Edges[[#This Row],[Vertex 1]],GroupVertices[Vertex],0)),1,1,"")</f>
        <v>2</v>
      </c>
      <c r="U96" s="79" t="str">
        <f>REPLACE(INDEX(GroupVertices[Group],MATCH(Edges[[#This Row],[Vertex 2]],GroupVertices[Vertex],0)),1,1,"")</f>
        <v>2</v>
      </c>
      <c r="V96" s="48"/>
      <c r="W96" s="49"/>
      <c r="X96" s="48"/>
      <c r="Y96" s="49"/>
      <c r="Z96" s="48"/>
      <c r="AA96" s="49"/>
      <c r="AB96" s="48"/>
      <c r="AC96" s="49"/>
      <c r="AD96" s="48"/>
    </row>
    <row r="97" spans="1:30" ht="15">
      <c r="A97" s="65" t="s">
        <v>281</v>
      </c>
      <c r="B97" s="65" t="s">
        <v>291</v>
      </c>
      <c r="C97" s="66" t="s">
        <v>845</v>
      </c>
      <c r="D97" s="67">
        <v>3</v>
      </c>
      <c r="E97" s="68"/>
      <c r="F97" s="69">
        <v>40</v>
      </c>
      <c r="G97" s="66"/>
      <c r="H97" s="70"/>
      <c r="I97" s="71"/>
      <c r="J97" s="71"/>
      <c r="K97" s="34" t="s">
        <v>65</v>
      </c>
      <c r="L97" s="78">
        <v>97</v>
      </c>
      <c r="M97" s="78"/>
      <c r="N97" s="73"/>
      <c r="O97" s="80" t="s">
        <v>301</v>
      </c>
      <c r="P97" s="80">
        <v>1</v>
      </c>
      <c r="Q97" s="80" t="s">
        <v>302</v>
      </c>
      <c r="R97" s="80" t="s">
        <v>350</v>
      </c>
      <c r="S97" s="80">
        <v>2730</v>
      </c>
      <c r="T97" s="79" t="str">
        <f>REPLACE(INDEX(GroupVertices[Group],MATCH(Edges[[#This Row],[Vertex 1]],GroupVertices[Vertex],0)),1,1,"")</f>
        <v>2</v>
      </c>
      <c r="U97" s="79" t="str">
        <f>REPLACE(INDEX(GroupVertices[Group],MATCH(Edges[[#This Row],[Vertex 2]],GroupVertices[Vertex],0)),1,1,"")</f>
        <v>2</v>
      </c>
      <c r="V97" s="48">
        <v>0</v>
      </c>
      <c r="W97" s="49">
        <v>0</v>
      </c>
      <c r="X97" s="48">
        <v>0</v>
      </c>
      <c r="Y97" s="49">
        <v>0</v>
      </c>
      <c r="Z97" s="48">
        <v>0</v>
      </c>
      <c r="AA97" s="49">
        <v>0</v>
      </c>
      <c r="AB97" s="48">
        <v>14</v>
      </c>
      <c r="AC97" s="49">
        <v>100</v>
      </c>
      <c r="AD97" s="48">
        <v>14</v>
      </c>
    </row>
    <row r="98" spans="1:30" ht="15">
      <c r="A98" s="65" t="s">
        <v>292</v>
      </c>
      <c r="B98" s="65" t="s">
        <v>290</v>
      </c>
      <c r="C98" s="66" t="s">
        <v>845</v>
      </c>
      <c r="D98" s="67">
        <v>3</v>
      </c>
      <c r="E98" s="68"/>
      <c r="F98" s="69">
        <v>40</v>
      </c>
      <c r="G98" s="66"/>
      <c r="H98" s="70"/>
      <c r="I98" s="71"/>
      <c r="J98" s="71"/>
      <c r="K98" s="34" t="s">
        <v>65</v>
      </c>
      <c r="L98" s="78">
        <v>98</v>
      </c>
      <c r="M98" s="78"/>
      <c r="N98" s="73"/>
      <c r="O98" s="80" t="s">
        <v>301</v>
      </c>
      <c r="P98" s="80">
        <v>1</v>
      </c>
      <c r="Q98" s="80" t="s">
        <v>302</v>
      </c>
      <c r="R98" s="80" t="s">
        <v>351</v>
      </c>
      <c r="S98" s="80">
        <v>2451</v>
      </c>
      <c r="T98" s="79" t="str">
        <f>REPLACE(INDEX(GroupVertices[Group],MATCH(Edges[[#This Row],[Vertex 1]],GroupVertices[Vertex],0)),1,1,"")</f>
        <v>2</v>
      </c>
      <c r="U98" s="79" t="str">
        <f>REPLACE(INDEX(GroupVertices[Group],MATCH(Edges[[#This Row],[Vertex 2]],GroupVertices[Vertex],0)),1,1,"")</f>
        <v>2</v>
      </c>
      <c r="V98" s="48">
        <v>1</v>
      </c>
      <c r="W98" s="49">
        <v>25</v>
      </c>
      <c r="X98" s="48">
        <v>0</v>
      </c>
      <c r="Y98" s="49">
        <v>0</v>
      </c>
      <c r="Z98" s="48">
        <v>0</v>
      </c>
      <c r="AA98" s="49">
        <v>0</v>
      </c>
      <c r="AB98" s="48">
        <v>3</v>
      </c>
      <c r="AC98" s="49">
        <v>75</v>
      </c>
      <c r="AD98" s="48">
        <v>4</v>
      </c>
    </row>
    <row r="99" spans="1:30" ht="15">
      <c r="A99" s="65" t="s">
        <v>281</v>
      </c>
      <c r="B99" s="65" t="s">
        <v>292</v>
      </c>
      <c r="C99" s="66" t="s">
        <v>845</v>
      </c>
      <c r="D99" s="67">
        <v>3</v>
      </c>
      <c r="E99" s="68"/>
      <c r="F99" s="69">
        <v>40</v>
      </c>
      <c r="G99" s="66"/>
      <c r="H99" s="70"/>
      <c r="I99" s="71"/>
      <c r="J99" s="71"/>
      <c r="K99" s="34" t="s">
        <v>65</v>
      </c>
      <c r="L99" s="78">
        <v>99</v>
      </c>
      <c r="M99" s="78"/>
      <c r="N99" s="73"/>
      <c r="O99" s="80" t="s">
        <v>301</v>
      </c>
      <c r="P99" s="80">
        <v>1</v>
      </c>
      <c r="Q99" s="80" t="s">
        <v>302</v>
      </c>
      <c r="R99" s="80" t="s">
        <v>352</v>
      </c>
      <c r="S99" s="80">
        <v>2658</v>
      </c>
      <c r="T99" s="79" t="str">
        <f>REPLACE(INDEX(GroupVertices[Group],MATCH(Edges[[#This Row],[Vertex 1]],GroupVertices[Vertex],0)),1,1,"")</f>
        <v>2</v>
      </c>
      <c r="U99" s="79" t="str">
        <f>REPLACE(INDEX(GroupVertices[Group],MATCH(Edges[[#This Row],[Vertex 2]],GroupVertices[Vertex],0)),1,1,"")</f>
        <v>2</v>
      </c>
      <c r="V99" s="48">
        <v>1</v>
      </c>
      <c r="W99" s="49">
        <v>5.555555555555555</v>
      </c>
      <c r="X99" s="48">
        <v>0</v>
      </c>
      <c r="Y99" s="49">
        <v>0</v>
      </c>
      <c r="Z99" s="48">
        <v>0</v>
      </c>
      <c r="AA99" s="49">
        <v>0</v>
      </c>
      <c r="AB99" s="48">
        <v>17</v>
      </c>
      <c r="AC99" s="49">
        <v>94.44444444444444</v>
      </c>
      <c r="AD99" s="48">
        <v>18</v>
      </c>
    </row>
    <row r="100" spans="1:30" ht="15">
      <c r="A100" s="65" t="s">
        <v>290</v>
      </c>
      <c r="B100" s="65" t="s">
        <v>281</v>
      </c>
      <c r="C100" s="66" t="s">
        <v>845</v>
      </c>
      <c r="D100" s="67">
        <v>3</v>
      </c>
      <c r="E100" s="68"/>
      <c r="F100" s="69">
        <v>40</v>
      </c>
      <c r="G100" s="66"/>
      <c r="H100" s="70"/>
      <c r="I100" s="71"/>
      <c r="J100" s="71"/>
      <c r="K100" s="34" t="s">
        <v>65</v>
      </c>
      <c r="L100" s="78">
        <v>100</v>
      </c>
      <c r="M100" s="78"/>
      <c r="N100" s="73"/>
      <c r="O100" s="80" t="s">
        <v>301</v>
      </c>
      <c r="P100" s="80">
        <v>1</v>
      </c>
      <c r="Q100" s="80" t="s">
        <v>302</v>
      </c>
      <c r="R100" s="80" t="s">
        <v>353</v>
      </c>
      <c r="S100" s="80">
        <v>2291</v>
      </c>
      <c r="T100" s="79" t="str">
        <f>REPLACE(INDEX(GroupVertices[Group],MATCH(Edges[[#This Row],[Vertex 1]],GroupVertices[Vertex],0)),1,1,"")</f>
        <v>2</v>
      </c>
      <c r="U100" s="79" t="str">
        <f>REPLACE(INDEX(GroupVertices[Group],MATCH(Edges[[#This Row],[Vertex 2]],GroupVertices[Vertex],0)),1,1,"")</f>
        <v>2</v>
      </c>
      <c r="V100" s="48">
        <v>1</v>
      </c>
      <c r="W100" s="49">
        <v>4.545454545454546</v>
      </c>
      <c r="X100" s="48">
        <v>0</v>
      </c>
      <c r="Y100" s="49">
        <v>0</v>
      </c>
      <c r="Z100" s="48">
        <v>0</v>
      </c>
      <c r="AA100" s="49">
        <v>0</v>
      </c>
      <c r="AB100" s="48">
        <v>21</v>
      </c>
      <c r="AC100" s="49">
        <v>95.45454545454545</v>
      </c>
      <c r="AD100" s="48">
        <v>22</v>
      </c>
    </row>
    <row r="101" spans="1:30" ht="15">
      <c r="A101" s="65" t="s">
        <v>286</v>
      </c>
      <c r="B101" s="65" t="s">
        <v>281</v>
      </c>
      <c r="C101" s="66" t="s">
        <v>845</v>
      </c>
      <c r="D101" s="67">
        <v>3</v>
      </c>
      <c r="E101" s="68"/>
      <c r="F101" s="69">
        <v>40</v>
      </c>
      <c r="G101" s="66"/>
      <c r="H101" s="70"/>
      <c r="I101" s="71"/>
      <c r="J101" s="71"/>
      <c r="K101" s="34" t="s">
        <v>65</v>
      </c>
      <c r="L101" s="78">
        <v>101</v>
      </c>
      <c r="M101" s="78"/>
      <c r="N101" s="73"/>
      <c r="O101" s="80" t="s">
        <v>301</v>
      </c>
      <c r="P101" s="80">
        <v>1</v>
      </c>
      <c r="Q101" s="80" t="s">
        <v>302</v>
      </c>
      <c r="R101" s="80" t="s">
        <v>354</v>
      </c>
      <c r="S101" s="80">
        <v>1799</v>
      </c>
      <c r="T101" s="79" t="str">
        <f>REPLACE(INDEX(GroupVertices[Group],MATCH(Edges[[#This Row],[Vertex 1]],GroupVertices[Vertex],0)),1,1,"")</f>
        <v>2</v>
      </c>
      <c r="U101" s="79" t="str">
        <f>REPLACE(INDEX(GroupVertices[Group],MATCH(Edges[[#This Row],[Vertex 2]],GroupVertices[Vertex],0)),1,1,"")</f>
        <v>2</v>
      </c>
      <c r="V101" s="48">
        <v>0</v>
      </c>
      <c r="W101" s="49">
        <v>0</v>
      </c>
      <c r="X101" s="48">
        <v>0</v>
      </c>
      <c r="Y101" s="49">
        <v>0</v>
      </c>
      <c r="Z101" s="48">
        <v>0</v>
      </c>
      <c r="AA101" s="49">
        <v>0</v>
      </c>
      <c r="AB101" s="48">
        <v>2</v>
      </c>
      <c r="AC101" s="49">
        <v>100</v>
      </c>
      <c r="AD101" s="48">
        <v>2</v>
      </c>
    </row>
    <row r="102" spans="1:30" ht="15">
      <c r="A102" s="65" t="s">
        <v>293</v>
      </c>
      <c r="B102" s="65" t="s">
        <v>286</v>
      </c>
      <c r="C102" s="66" t="s">
        <v>845</v>
      </c>
      <c r="D102" s="67">
        <v>3</v>
      </c>
      <c r="E102" s="68"/>
      <c r="F102" s="69">
        <v>40</v>
      </c>
      <c r="G102" s="66"/>
      <c r="H102" s="70"/>
      <c r="I102" s="71"/>
      <c r="J102" s="71"/>
      <c r="K102" s="34" t="s">
        <v>65</v>
      </c>
      <c r="L102" s="78">
        <v>102</v>
      </c>
      <c r="M102" s="78"/>
      <c r="N102" s="73"/>
      <c r="O102" s="80" t="s">
        <v>301</v>
      </c>
      <c r="P102" s="80">
        <v>1</v>
      </c>
      <c r="Q102" s="80" t="s">
        <v>302</v>
      </c>
      <c r="R102" s="80" t="s">
        <v>355</v>
      </c>
      <c r="S102" s="80">
        <v>2817</v>
      </c>
      <c r="T102" s="79" t="str">
        <f>REPLACE(INDEX(GroupVertices[Group],MATCH(Edges[[#This Row],[Vertex 1]],GroupVertices[Vertex],0)),1,1,"")</f>
        <v>3</v>
      </c>
      <c r="U102" s="79" t="str">
        <f>REPLACE(INDEX(GroupVertices[Group],MATCH(Edges[[#This Row],[Vertex 2]],GroupVertices[Vertex],0)),1,1,"")</f>
        <v>2</v>
      </c>
      <c r="V102" s="48">
        <v>1</v>
      </c>
      <c r="W102" s="49">
        <v>25</v>
      </c>
      <c r="X102" s="48">
        <v>0</v>
      </c>
      <c r="Y102" s="49">
        <v>0</v>
      </c>
      <c r="Z102" s="48">
        <v>0</v>
      </c>
      <c r="AA102" s="49">
        <v>0</v>
      </c>
      <c r="AB102" s="48">
        <v>3</v>
      </c>
      <c r="AC102" s="49">
        <v>75</v>
      </c>
      <c r="AD102" s="48">
        <v>4</v>
      </c>
    </row>
    <row r="103" spans="1:30" ht="15">
      <c r="A103" s="65" t="s">
        <v>294</v>
      </c>
      <c r="B103" s="65" t="s">
        <v>293</v>
      </c>
      <c r="C103" s="66" t="s">
        <v>845</v>
      </c>
      <c r="D103" s="67">
        <v>3</v>
      </c>
      <c r="E103" s="68"/>
      <c r="F103" s="69">
        <v>40</v>
      </c>
      <c r="G103" s="66"/>
      <c r="H103" s="70"/>
      <c r="I103" s="71"/>
      <c r="J103" s="71"/>
      <c r="K103" s="34" t="s">
        <v>65</v>
      </c>
      <c r="L103" s="78">
        <v>103</v>
      </c>
      <c r="M103" s="78"/>
      <c r="N103" s="73"/>
      <c r="O103" s="80" t="s">
        <v>301</v>
      </c>
      <c r="P103" s="80">
        <v>1</v>
      </c>
      <c r="Q103" s="80" t="s">
        <v>302</v>
      </c>
      <c r="R103" s="80" t="s">
        <v>356</v>
      </c>
      <c r="S103" s="80">
        <v>3132</v>
      </c>
      <c r="T103" s="79" t="str">
        <f>REPLACE(INDEX(GroupVertices[Group],MATCH(Edges[[#This Row],[Vertex 1]],GroupVertices[Vertex],0)),1,1,"")</f>
        <v>3</v>
      </c>
      <c r="U103" s="79" t="str">
        <f>REPLACE(INDEX(GroupVertices[Group],MATCH(Edges[[#This Row],[Vertex 2]],GroupVertices[Vertex],0)),1,1,"")</f>
        <v>3</v>
      </c>
      <c r="V103" s="48">
        <v>0</v>
      </c>
      <c r="W103" s="49">
        <v>0</v>
      </c>
      <c r="X103" s="48">
        <v>0</v>
      </c>
      <c r="Y103" s="49">
        <v>0</v>
      </c>
      <c r="Z103" s="48">
        <v>0</v>
      </c>
      <c r="AA103" s="49">
        <v>0</v>
      </c>
      <c r="AB103" s="48">
        <v>2</v>
      </c>
      <c r="AC103" s="49">
        <v>100</v>
      </c>
      <c r="AD103" s="48">
        <v>2</v>
      </c>
    </row>
    <row r="104" spans="1:30" ht="15">
      <c r="A104" s="65" t="s">
        <v>276</v>
      </c>
      <c r="B104" s="65" t="s">
        <v>276</v>
      </c>
      <c r="C104" s="66" t="s">
        <v>845</v>
      </c>
      <c r="D104" s="67">
        <v>3</v>
      </c>
      <c r="E104" s="68"/>
      <c r="F104" s="69">
        <v>40</v>
      </c>
      <c r="G104" s="66"/>
      <c r="H104" s="70"/>
      <c r="I104" s="71"/>
      <c r="J104" s="71"/>
      <c r="K104" s="34" t="s">
        <v>65</v>
      </c>
      <c r="L104" s="78">
        <v>104</v>
      </c>
      <c r="M104" s="78"/>
      <c r="N104" s="73"/>
      <c r="O104" s="80" t="s">
        <v>301</v>
      </c>
      <c r="P104" s="80">
        <v>1</v>
      </c>
      <c r="Q104" s="80" t="s">
        <v>302</v>
      </c>
      <c r="R104" s="80" t="s">
        <v>324</v>
      </c>
      <c r="S104" s="80">
        <v>129224</v>
      </c>
      <c r="T104" s="79" t="str">
        <f>REPLACE(INDEX(GroupVertices[Group],MATCH(Edges[[#This Row],[Vertex 1]],GroupVertices[Vertex],0)),1,1,"")</f>
        <v>1</v>
      </c>
      <c r="U104" s="79" t="str">
        <f>REPLACE(INDEX(GroupVertices[Group],MATCH(Edges[[#This Row],[Vertex 2]],GroupVertices[Vertex],0)),1,1,"")</f>
        <v>1</v>
      </c>
      <c r="V104" s="48">
        <v>0</v>
      </c>
      <c r="W104" s="49">
        <v>0</v>
      </c>
      <c r="X104" s="48">
        <v>0</v>
      </c>
      <c r="Y104" s="49">
        <v>0</v>
      </c>
      <c r="Z104" s="48">
        <v>0</v>
      </c>
      <c r="AA104" s="49">
        <v>0</v>
      </c>
      <c r="AB104" s="48">
        <v>1</v>
      </c>
      <c r="AC104" s="49">
        <v>100</v>
      </c>
      <c r="AD104" s="48">
        <v>1</v>
      </c>
    </row>
    <row r="105" spans="1:30" ht="15">
      <c r="A105" s="65" t="s">
        <v>276</v>
      </c>
      <c r="B105" s="65" t="s">
        <v>295</v>
      </c>
      <c r="C105" s="66" t="s">
        <v>845</v>
      </c>
      <c r="D105" s="67">
        <v>3</v>
      </c>
      <c r="E105" s="68"/>
      <c r="F105" s="69">
        <v>40</v>
      </c>
      <c r="G105" s="66"/>
      <c r="H105" s="70"/>
      <c r="I105" s="71"/>
      <c r="J105" s="71"/>
      <c r="K105" s="34" t="s">
        <v>65</v>
      </c>
      <c r="L105" s="78">
        <v>105</v>
      </c>
      <c r="M105" s="78"/>
      <c r="N105" s="73"/>
      <c r="O105" s="80" t="s">
        <v>301</v>
      </c>
      <c r="P105" s="80">
        <v>1</v>
      </c>
      <c r="Q105" s="80" t="s">
        <v>302</v>
      </c>
      <c r="R105" s="80" t="s">
        <v>357</v>
      </c>
      <c r="S105" s="80">
        <v>3695</v>
      </c>
      <c r="T105" s="79" t="str">
        <f>REPLACE(INDEX(GroupVertices[Group],MATCH(Edges[[#This Row],[Vertex 1]],GroupVertices[Vertex],0)),1,1,"")</f>
        <v>1</v>
      </c>
      <c r="U105" s="79" t="str">
        <f>REPLACE(INDEX(GroupVertices[Group],MATCH(Edges[[#This Row],[Vertex 2]],GroupVertices[Vertex],0)),1,1,"")</f>
        <v>3</v>
      </c>
      <c r="V105" s="48">
        <v>0</v>
      </c>
      <c r="W105" s="49">
        <v>0</v>
      </c>
      <c r="X105" s="48">
        <v>0</v>
      </c>
      <c r="Y105" s="49">
        <v>0</v>
      </c>
      <c r="Z105" s="48">
        <v>0</v>
      </c>
      <c r="AA105" s="49">
        <v>0</v>
      </c>
      <c r="AB105" s="48">
        <v>3</v>
      </c>
      <c r="AC105" s="49">
        <v>100</v>
      </c>
      <c r="AD105" s="48">
        <v>3</v>
      </c>
    </row>
    <row r="106" spans="1:30" ht="15">
      <c r="A106" s="65" t="s">
        <v>290</v>
      </c>
      <c r="B106" s="65" t="s">
        <v>276</v>
      </c>
      <c r="C106" s="66" t="s">
        <v>845</v>
      </c>
      <c r="D106" s="67">
        <v>3</v>
      </c>
      <c r="E106" s="68"/>
      <c r="F106" s="69">
        <v>40</v>
      </c>
      <c r="G106" s="66"/>
      <c r="H106" s="70"/>
      <c r="I106" s="71"/>
      <c r="J106" s="71"/>
      <c r="K106" s="34" t="s">
        <v>65</v>
      </c>
      <c r="L106" s="78">
        <v>106</v>
      </c>
      <c r="M106" s="78"/>
      <c r="N106" s="73"/>
      <c r="O106" s="80" t="s">
        <v>301</v>
      </c>
      <c r="P106" s="80">
        <v>1</v>
      </c>
      <c r="Q106" s="80" t="s">
        <v>302</v>
      </c>
      <c r="R106" s="80" t="s">
        <v>358</v>
      </c>
      <c r="S106" s="80">
        <v>2618</v>
      </c>
      <c r="T106" s="79" t="str">
        <f>REPLACE(INDEX(GroupVertices[Group],MATCH(Edges[[#This Row],[Vertex 1]],GroupVertices[Vertex],0)),1,1,"")</f>
        <v>2</v>
      </c>
      <c r="U106" s="79" t="str">
        <f>REPLACE(INDEX(GroupVertices[Group],MATCH(Edges[[#This Row],[Vertex 2]],GroupVertices[Vertex],0)),1,1,"")</f>
        <v>1</v>
      </c>
      <c r="V106" s="48">
        <v>1</v>
      </c>
      <c r="W106" s="49">
        <v>4.545454545454546</v>
      </c>
      <c r="X106" s="48">
        <v>0</v>
      </c>
      <c r="Y106" s="49">
        <v>0</v>
      </c>
      <c r="Z106" s="48">
        <v>0</v>
      </c>
      <c r="AA106" s="49">
        <v>0</v>
      </c>
      <c r="AB106" s="48">
        <v>21</v>
      </c>
      <c r="AC106" s="49">
        <v>95.45454545454545</v>
      </c>
      <c r="AD106" s="48">
        <v>22</v>
      </c>
    </row>
    <row r="107" spans="1:30" ht="15">
      <c r="A107" s="65" t="s">
        <v>295</v>
      </c>
      <c r="B107" s="65" t="s">
        <v>294</v>
      </c>
      <c r="C107" s="66" t="s">
        <v>845</v>
      </c>
      <c r="D107" s="67">
        <v>3</v>
      </c>
      <c r="E107" s="68"/>
      <c r="F107" s="69">
        <v>40</v>
      </c>
      <c r="G107" s="66"/>
      <c r="H107" s="70"/>
      <c r="I107" s="71"/>
      <c r="J107" s="71"/>
      <c r="K107" s="34" t="s">
        <v>65</v>
      </c>
      <c r="L107" s="78">
        <v>107</v>
      </c>
      <c r="M107" s="78"/>
      <c r="N107" s="73"/>
      <c r="O107" s="80" t="s">
        <v>301</v>
      </c>
      <c r="P107" s="80">
        <v>1</v>
      </c>
      <c r="Q107" s="80" t="s">
        <v>302</v>
      </c>
      <c r="R107" s="80" t="s">
        <v>359</v>
      </c>
      <c r="S107" s="80">
        <v>3397</v>
      </c>
      <c r="T107" s="79" t="str">
        <f>REPLACE(INDEX(GroupVertices[Group],MATCH(Edges[[#This Row],[Vertex 1]],GroupVertices[Vertex],0)),1,1,"")</f>
        <v>3</v>
      </c>
      <c r="U107" s="79" t="str">
        <f>REPLACE(INDEX(GroupVertices[Group],MATCH(Edges[[#This Row],[Vertex 2]],GroupVertices[Vertex],0)),1,1,"")</f>
        <v>3</v>
      </c>
      <c r="V107" s="48">
        <v>1</v>
      </c>
      <c r="W107" s="49">
        <v>20</v>
      </c>
      <c r="X107" s="48">
        <v>0</v>
      </c>
      <c r="Y107" s="49">
        <v>0</v>
      </c>
      <c r="Z107" s="48">
        <v>0</v>
      </c>
      <c r="AA107" s="49">
        <v>0</v>
      </c>
      <c r="AB107" s="48">
        <v>4</v>
      </c>
      <c r="AC107" s="49">
        <v>80</v>
      </c>
      <c r="AD107" s="48">
        <v>5</v>
      </c>
    </row>
    <row r="108" spans="1:30" ht="15">
      <c r="A108" s="65" t="s">
        <v>295</v>
      </c>
      <c r="B108" s="65" t="s">
        <v>290</v>
      </c>
      <c r="C108" s="66" t="s">
        <v>845</v>
      </c>
      <c r="D108" s="67">
        <v>3</v>
      </c>
      <c r="E108" s="68"/>
      <c r="F108" s="69">
        <v>40</v>
      </c>
      <c r="G108" s="66"/>
      <c r="H108" s="70"/>
      <c r="I108" s="71"/>
      <c r="J108" s="71"/>
      <c r="K108" s="34" t="s">
        <v>65</v>
      </c>
      <c r="L108" s="78">
        <v>108</v>
      </c>
      <c r="M108" s="78"/>
      <c r="N108" s="73"/>
      <c r="O108" s="80" t="s">
        <v>301</v>
      </c>
      <c r="P108" s="80">
        <v>1</v>
      </c>
      <c r="Q108" s="80" t="s">
        <v>302</v>
      </c>
      <c r="R108" s="80" t="s">
        <v>357</v>
      </c>
      <c r="S108" s="80">
        <v>2723</v>
      </c>
      <c r="T108" s="79" t="str">
        <f>REPLACE(INDEX(GroupVertices[Group],MATCH(Edges[[#This Row],[Vertex 1]],GroupVertices[Vertex],0)),1,1,"")</f>
        <v>3</v>
      </c>
      <c r="U108" s="79" t="str">
        <f>REPLACE(INDEX(GroupVertices[Group],MATCH(Edges[[#This Row],[Vertex 2]],GroupVertices[Vertex],0)),1,1,"")</f>
        <v>2</v>
      </c>
      <c r="V108" s="48">
        <v>0</v>
      </c>
      <c r="W108" s="49">
        <v>0</v>
      </c>
      <c r="X108" s="48">
        <v>0</v>
      </c>
      <c r="Y108" s="49">
        <v>0</v>
      </c>
      <c r="Z108" s="48">
        <v>0</v>
      </c>
      <c r="AA108" s="49">
        <v>0</v>
      </c>
      <c r="AB108" s="48">
        <v>3</v>
      </c>
      <c r="AC108" s="49">
        <v>100</v>
      </c>
      <c r="AD108" s="48">
        <v>3</v>
      </c>
    </row>
    <row r="109" spans="1:30" ht="15">
      <c r="A109" s="65" t="s">
        <v>296</v>
      </c>
      <c r="B109" s="65" t="s">
        <v>295</v>
      </c>
      <c r="C109" s="66" t="s">
        <v>845</v>
      </c>
      <c r="D109" s="67">
        <v>3</v>
      </c>
      <c r="E109" s="68"/>
      <c r="F109" s="69">
        <v>40</v>
      </c>
      <c r="G109" s="66"/>
      <c r="H109" s="70"/>
      <c r="I109" s="71"/>
      <c r="J109" s="71"/>
      <c r="K109" s="34" t="s">
        <v>65</v>
      </c>
      <c r="L109" s="78">
        <v>109</v>
      </c>
      <c r="M109" s="78"/>
      <c r="N109" s="73"/>
      <c r="O109" s="80" t="s">
        <v>301</v>
      </c>
      <c r="P109" s="80">
        <v>1</v>
      </c>
      <c r="Q109" s="80" t="s">
        <v>302</v>
      </c>
      <c r="R109" s="80" t="s">
        <v>357</v>
      </c>
      <c r="S109" s="80">
        <v>3138</v>
      </c>
      <c r="T109" s="79" t="str">
        <f>REPLACE(INDEX(GroupVertices[Group],MATCH(Edges[[#This Row],[Vertex 1]],GroupVertices[Vertex],0)),1,1,"")</f>
        <v>3</v>
      </c>
      <c r="U109" s="79" t="str">
        <f>REPLACE(INDEX(GroupVertices[Group],MATCH(Edges[[#This Row],[Vertex 2]],GroupVertices[Vertex],0)),1,1,"")</f>
        <v>3</v>
      </c>
      <c r="V109" s="48">
        <v>0</v>
      </c>
      <c r="W109" s="49">
        <v>0</v>
      </c>
      <c r="X109" s="48">
        <v>0</v>
      </c>
      <c r="Y109" s="49">
        <v>0</v>
      </c>
      <c r="Z109" s="48">
        <v>0</v>
      </c>
      <c r="AA109" s="49">
        <v>0</v>
      </c>
      <c r="AB109" s="48">
        <v>3</v>
      </c>
      <c r="AC109" s="49">
        <v>100</v>
      </c>
      <c r="AD109" s="48">
        <v>3</v>
      </c>
    </row>
    <row r="110" spans="1:30" ht="15">
      <c r="A110" s="65" t="s">
        <v>297</v>
      </c>
      <c r="B110" s="65" t="s">
        <v>296</v>
      </c>
      <c r="C110" s="66" t="s">
        <v>845</v>
      </c>
      <c r="D110" s="67">
        <v>3</v>
      </c>
      <c r="E110" s="68"/>
      <c r="F110" s="69">
        <v>40</v>
      </c>
      <c r="G110" s="66"/>
      <c r="H110" s="70"/>
      <c r="I110" s="71"/>
      <c r="J110" s="71"/>
      <c r="K110" s="34" t="s">
        <v>65</v>
      </c>
      <c r="L110" s="78">
        <v>110</v>
      </c>
      <c r="M110" s="78"/>
      <c r="N110" s="73"/>
      <c r="O110" s="80" t="s">
        <v>301</v>
      </c>
      <c r="P110" s="80">
        <v>1</v>
      </c>
      <c r="Q110" s="80" t="s">
        <v>302</v>
      </c>
      <c r="R110" s="80" t="s">
        <v>360</v>
      </c>
      <c r="S110" s="80">
        <v>4098</v>
      </c>
      <c r="T110" s="79" t="str">
        <f>REPLACE(INDEX(GroupVertices[Group],MATCH(Edges[[#This Row],[Vertex 1]],GroupVertices[Vertex],0)),1,1,"")</f>
        <v>3</v>
      </c>
      <c r="U110" s="79" t="str">
        <f>REPLACE(INDEX(GroupVertices[Group],MATCH(Edges[[#This Row],[Vertex 2]],GroupVertices[Vertex],0)),1,1,"")</f>
        <v>3</v>
      </c>
      <c r="V110" s="48">
        <v>1</v>
      </c>
      <c r="W110" s="49">
        <v>33.333333333333336</v>
      </c>
      <c r="X110" s="48">
        <v>0</v>
      </c>
      <c r="Y110" s="49">
        <v>0</v>
      </c>
      <c r="Z110" s="48">
        <v>0</v>
      </c>
      <c r="AA110" s="49">
        <v>0</v>
      </c>
      <c r="AB110" s="48">
        <v>2</v>
      </c>
      <c r="AC110" s="49">
        <v>66.66666666666667</v>
      </c>
      <c r="AD110" s="48">
        <v>3</v>
      </c>
    </row>
    <row r="111" spans="1:30" ht="15">
      <c r="A111" s="65" t="s">
        <v>290</v>
      </c>
      <c r="B111" s="65" t="s">
        <v>297</v>
      </c>
      <c r="C111" s="66" t="s">
        <v>845</v>
      </c>
      <c r="D111" s="67">
        <v>3</v>
      </c>
      <c r="E111" s="68"/>
      <c r="F111" s="69">
        <v>40</v>
      </c>
      <c r="G111" s="66"/>
      <c r="H111" s="70"/>
      <c r="I111" s="71"/>
      <c r="J111" s="71"/>
      <c r="K111" s="34" t="s">
        <v>65</v>
      </c>
      <c r="L111" s="78">
        <v>111</v>
      </c>
      <c r="M111" s="78"/>
      <c r="N111" s="73"/>
      <c r="O111" s="80" t="s">
        <v>301</v>
      </c>
      <c r="P111" s="80">
        <v>1</v>
      </c>
      <c r="Q111" s="80" t="s">
        <v>302</v>
      </c>
      <c r="R111" s="80" t="s">
        <v>361</v>
      </c>
      <c r="S111" s="80">
        <v>2765</v>
      </c>
      <c r="T111" s="79" t="str">
        <f>REPLACE(INDEX(GroupVertices[Group],MATCH(Edges[[#This Row],[Vertex 1]],GroupVertices[Vertex],0)),1,1,"")</f>
        <v>2</v>
      </c>
      <c r="U111" s="79" t="str">
        <f>REPLACE(INDEX(GroupVertices[Group],MATCH(Edges[[#This Row],[Vertex 2]],GroupVertices[Vertex],0)),1,1,"")</f>
        <v>3</v>
      </c>
      <c r="V111" s="48">
        <v>1</v>
      </c>
      <c r="W111" s="49">
        <v>4</v>
      </c>
      <c r="X111" s="48">
        <v>0</v>
      </c>
      <c r="Y111" s="49">
        <v>0</v>
      </c>
      <c r="Z111" s="48">
        <v>0</v>
      </c>
      <c r="AA111" s="49">
        <v>0</v>
      </c>
      <c r="AB111" s="48">
        <v>24</v>
      </c>
      <c r="AC111" s="49">
        <v>96</v>
      </c>
      <c r="AD111" s="48">
        <v>25</v>
      </c>
    </row>
    <row r="112" spans="1:30" ht="15">
      <c r="A112" s="65" t="s">
        <v>298</v>
      </c>
      <c r="B112" s="65" t="s">
        <v>290</v>
      </c>
      <c r="C112" s="66" t="s">
        <v>845</v>
      </c>
      <c r="D112" s="67">
        <v>3</v>
      </c>
      <c r="E112" s="68"/>
      <c r="F112" s="69">
        <v>40</v>
      </c>
      <c r="G112" s="66"/>
      <c r="H112" s="70"/>
      <c r="I112" s="71"/>
      <c r="J112" s="71"/>
      <c r="K112" s="34" t="s">
        <v>65</v>
      </c>
      <c r="L112" s="78">
        <v>112</v>
      </c>
      <c r="M112" s="78"/>
      <c r="N112" s="73"/>
      <c r="O112" s="80" t="s">
        <v>301</v>
      </c>
      <c r="P112" s="80">
        <v>1</v>
      </c>
      <c r="Q112" s="80" t="s">
        <v>302</v>
      </c>
      <c r="R112" s="80" t="s">
        <v>362</v>
      </c>
      <c r="S112" s="80">
        <v>3144</v>
      </c>
      <c r="T112" s="79" t="str">
        <f>REPLACE(INDEX(GroupVertices[Group],MATCH(Edges[[#This Row],[Vertex 1]],GroupVertices[Vertex],0)),1,1,"")</f>
        <v>3</v>
      </c>
      <c r="U112" s="79" t="str">
        <f>REPLACE(INDEX(GroupVertices[Group],MATCH(Edges[[#This Row],[Vertex 2]],GroupVertices[Vertex],0)),1,1,"")</f>
        <v>2</v>
      </c>
      <c r="V112" s="48">
        <v>0</v>
      </c>
      <c r="W112" s="49">
        <v>0</v>
      </c>
      <c r="X112" s="48">
        <v>0</v>
      </c>
      <c r="Y112" s="49">
        <v>0</v>
      </c>
      <c r="Z112" s="48">
        <v>0</v>
      </c>
      <c r="AA112" s="49">
        <v>0</v>
      </c>
      <c r="AB112" s="48">
        <v>2</v>
      </c>
      <c r="AC112" s="49">
        <v>100</v>
      </c>
      <c r="AD112" s="48">
        <v>2</v>
      </c>
    </row>
    <row r="113" spans="1:30" ht="15">
      <c r="A113" s="65" t="s">
        <v>294</v>
      </c>
      <c r="B113" s="65" t="s">
        <v>298</v>
      </c>
      <c r="C113" s="66" t="s">
        <v>845</v>
      </c>
      <c r="D113" s="67">
        <v>3</v>
      </c>
      <c r="E113" s="68"/>
      <c r="F113" s="69">
        <v>40</v>
      </c>
      <c r="G113" s="66"/>
      <c r="H113" s="70"/>
      <c r="I113" s="71"/>
      <c r="J113" s="71"/>
      <c r="K113" s="34" t="s">
        <v>65</v>
      </c>
      <c r="L113" s="78">
        <v>113</v>
      </c>
      <c r="M113" s="78"/>
      <c r="N113" s="73"/>
      <c r="O113" s="80" t="s">
        <v>301</v>
      </c>
      <c r="P113" s="80">
        <v>1</v>
      </c>
      <c r="Q113" s="80" t="s">
        <v>302</v>
      </c>
      <c r="R113" s="80" t="s">
        <v>363</v>
      </c>
      <c r="S113" s="80">
        <v>3321</v>
      </c>
      <c r="T113" s="79" t="str">
        <f>REPLACE(INDEX(GroupVertices[Group],MATCH(Edges[[#This Row],[Vertex 1]],GroupVertices[Vertex],0)),1,1,"")</f>
        <v>3</v>
      </c>
      <c r="U113" s="79" t="str">
        <f>REPLACE(INDEX(GroupVertices[Group],MATCH(Edges[[#This Row],[Vertex 2]],GroupVertices[Vertex],0)),1,1,"")</f>
        <v>3</v>
      </c>
      <c r="V113" s="48">
        <v>0</v>
      </c>
      <c r="W113" s="49">
        <v>0</v>
      </c>
      <c r="X113" s="48">
        <v>0</v>
      </c>
      <c r="Y113" s="49">
        <v>0</v>
      </c>
      <c r="Z113" s="48">
        <v>0</v>
      </c>
      <c r="AA113" s="49">
        <v>0</v>
      </c>
      <c r="AB113" s="48">
        <v>1</v>
      </c>
      <c r="AC113" s="49">
        <v>100</v>
      </c>
      <c r="AD113" s="48">
        <v>1</v>
      </c>
    </row>
    <row r="114" spans="1:30" ht="15">
      <c r="A114" s="65" t="s">
        <v>299</v>
      </c>
      <c r="B114" s="65" t="s">
        <v>294</v>
      </c>
      <c r="C114" s="66" t="s">
        <v>845</v>
      </c>
      <c r="D114" s="67">
        <v>3</v>
      </c>
      <c r="E114" s="68"/>
      <c r="F114" s="69">
        <v>40</v>
      </c>
      <c r="G114" s="66"/>
      <c r="H114" s="70"/>
      <c r="I114" s="71"/>
      <c r="J114" s="71"/>
      <c r="K114" s="34" t="s">
        <v>65</v>
      </c>
      <c r="L114" s="78">
        <v>114</v>
      </c>
      <c r="M114" s="78"/>
      <c r="N114" s="73"/>
      <c r="O114" s="80" t="s">
        <v>301</v>
      </c>
      <c r="P114" s="80">
        <v>1</v>
      </c>
      <c r="Q114" s="80" t="s">
        <v>302</v>
      </c>
      <c r="R114" s="80" t="s">
        <v>363</v>
      </c>
      <c r="S114" s="80">
        <v>3755</v>
      </c>
      <c r="T114" s="79" t="str">
        <f>REPLACE(INDEX(GroupVertices[Group],MATCH(Edges[[#This Row],[Vertex 1]],GroupVertices[Vertex],0)),1,1,"")</f>
        <v>3</v>
      </c>
      <c r="U114" s="79" t="str">
        <f>REPLACE(INDEX(GroupVertices[Group],MATCH(Edges[[#This Row],[Vertex 2]],GroupVertices[Vertex],0)),1,1,"")</f>
        <v>3</v>
      </c>
      <c r="V114" s="48">
        <v>0</v>
      </c>
      <c r="W114" s="49">
        <v>0</v>
      </c>
      <c r="X114" s="48">
        <v>0</v>
      </c>
      <c r="Y114" s="49">
        <v>0</v>
      </c>
      <c r="Z114" s="48">
        <v>0</v>
      </c>
      <c r="AA114" s="49">
        <v>0</v>
      </c>
      <c r="AB114" s="48">
        <v>1</v>
      </c>
      <c r="AC114" s="49">
        <v>100</v>
      </c>
      <c r="AD114" s="48">
        <v>1</v>
      </c>
    </row>
    <row r="115" spans="1:30" ht="15">
      <c r="A115" s="65" t="s">
        <v>297</v>
      </c>
      <c r="B115" s="65" t="s">
        <v>299</v>
      </c>
      <c r="C115" s="66" t="s">
        <v>845</v>
      </c>
      <c r="D115" s="67">
        <v>3</v>
      </c>
      <c r="E115" s="68"/>
      <c r="F115" s="69">
        <v>40</v>
      </c>
      <c r="G115" s="66"/>
      <c r="H115" s="70"/>
      <c r="I115" s="71"/>
      <c r="J115" s="71"/>
      <c r="K115" s="34" t="s">
        <v>66</v>
      </c>
      <c r="L115" s="78">
        <v>115</v>
      </c>
      <c r="M115" s="78"/>
      <c r="N115" s="73"/>
      <c r="O115" s="80" t="s">
        <v>301</v>
      </c>
      <c r="P115" s="80">
        <v>1</v>
      </c>
      <c r="Q115" s="80" t="s">
        <v>302</v>
      </c>
      <c r="R115" s="80"/>
      <c r="S115" s="80">
        <v>5194</v>
      </c>
      <c r="T115" s="79" t="str">
        <f>REPLACE(INDEX(GroupVertices[Group],MATCH(Edges[[#This Row],[Vertex 1]],GroupVertices[Vertex],0)),1,1,"")</f>
        <v>3</v>
      </c>
      <c r="U115" s="79" t="str">
        <f>REPLACE(INDEX(GroupVertices[Group],MATCH(Edges[[#This Row],[Vertex 2]],GroupVertices[Vertex],0)),1,1,"")</f>
        <v>3</v>
      </c>
      <c r="V115" s="48"/>
      <c r="W115" s="49"/>
      <c r="X115" s="48"/>
      <c r="Y115" s="49"/>
      <c r="Z115" s="48"/>
      <c r="AA115" s="49"/>
      <c r="AB115" s="48"/>
      <c r="AC115" s="49"/>
      <c r="AD115" s="48"/>
    </row>
    <row r="116" spans="1:30" ht="15">
      <c r="A116" s="65" t="s">
        <v>297</v>
      </c>
      <c r="B116" s="65" t="s">
        <v>297</v>
      </c>
      <c r="C116" s="66" t="s">
        <v>845</v>
      </c>
      <c r="D116" s="67">
        <v>3</v>
      </c>
      <c r="E116" s="68"/>
      <c r="F116" s="69">
        <v>40</v>
      </c>
      <c r="G116" s="66"/>
      <c r="H116" s="70"/>
      <c r="I116" s="71"/>
      <c r="J116" s="71"/>
      <c r="K116" s="34" t="s">
        <v>65</v>
      </c>
      <c r="L116" s="78">
        <v>116</v>
      </c>
      <c r="M116" s="78"/>
      <c r="N116" s="73"/>
      <c r="O116" s="80" t="s">
        <v>301</v>
      </c>
      <c r="P116" s="80">
        <v>1</v>
      </c>
      <c r="Q116" s="80" t="s">
        <v>302</v>
      </c>
      <c r="R116" s="80"/>
      <c r="S116" s="80">
        <v>6633</v>
      </c>
      <c r="T116" s="79" t="str">
        <f>REPLACE(INDEX(GroupVertices[Group],MATCH(Edges[[#This Row],[Vertex 1]],GroupVertices[Vertex],0)),1,1,"")</f>
        <v>3</v>
      </c>
      <c r="U116" s="79" t="str">
        <f>REPLACE(INDEX(GroupVertices[Group],MATCH(Edges[[#This Row],[Vertex 2]],GroupVertices[Vertex],0)),1,1,"")</f>
        <v>3</v>
      </c>
      <c r="V116" s="48"/>
      <c r="W116" s="49"/>
      <c r="X116" s="48"/>
      <c r="Y116" s="49"/>
      <c r="Z116" s="48"/>
      <c r="AA116" s="49"/>
      <c r="AB116" s="48"/>
      <c r="AC116" s="49"/>
      <c r="AD116" s="48"/>
    </row>
    <row r="117" spans="1:30" ht="15">
      <c r="A117" s="65" t="s">
        <v>299</v>
      </c>
      <c r="B117" s="65" t="s">
        <v>297</v>
      </c>
      <c r="C117" s="66" t="s">
        <v>845</v>
      </c>
      <c r="D117" s="67">
        <v>3</v>
      </c>
      <c r="E117" s="68"/>
      <c r="F117" s="69">
        <v>40</v>
      </c>
      <c r="G117" s="66"/>
      <c r="H117" s="70"/>
      <c r="I117" s="71"/>
      <c r="J117" s="71"/>
      <c r="K117" s="34" t="s">
        <v>66</v>
      </c>
      <c r="L117" s="78">
        <v>117</v>
      </c>
      <c r="M117" s="78"/>
      <c r="N117" s="73"/>
      <c r="O117" s="80" t="s">
        <v>301</v>
      </c>
      <c r="P117" s="80">
        <v>1</v>
      </c>
      <c r="Q117" s="80" t="s">
        <v>302</v>
      </c>
      <c r="R117" s="80" t="s">
        <v>364</v>
      </c>
      <c r="S117" s="80">
        <v>6006</v>
      </c>
      <c r="T117" s="79" t="str">
        <f>REPLACE(INDEX(GroupVertices[Group],MATCH(Edges[[#This Row],[Vertex 1]],GroupVertices[Vertex],0)),1,1,"")</f>
        <v>3</v>
      </c>
      <c r="U117" s="79" t="str">
        <f>REPLACE(INDEX(GroupVertices[Group],MATCH(Edges[[#This Row],[Vertex 2]],GroupVertices[Vertex],0)),1,1,"")</f>
        <v>3</v>
      </c>
      <c r="V117" s="48">
        <v>0</v>
      </c>
      <c r="W117" s="49">
        <v>0</v>
      </c>
      <c r="X117" s="48">
        <v>0</v>
      </c>
      <c r="Y117" s="49">
        <v>0</v>
      </c>
      <c r="Z117" s="48">
        <v>0</v>
      </c>
      <c r="AA117" s="49">
        <v>0</v>
      </c>
      <c r="AB117" s="48">
        <v>5</v>
      </c>
      <c r="AC117" s="49">
        <v>100</v>
      </c>
      <c r="AD117" s="48">
        <v>5</v>
      </c>
    </row>
    <row r="118" spans="1:30" ht="15">
      <c r="A118" s="65" t="s">
        <v>300</v>
      </c>
      <c r="B118" s="65" t="s">
        <v>299</v>
      </c>
      <c r="C118" s="66" t="s">
        <v>845</v>
      </c>
      <c r="D118" s="67">
        <v>3</v>
      </c>
      <c r="E118" s="68"/>
      <c r="F118" s="69">
        <v>40</v>
      </c>
      <c r="G118" s="66"/>
      <c r="H118" s="70"/>
      <c r="I118" s="71"/>
      <c r="J118" s="71"/>
      <c r="K118" s="34" t="s">
        <v>65</v>
      </c>
      <c r="L118" s="78">
        <v>118</v>
      </c>
      <c r="M118" s="78"/>
      <c r="N118" s="73"/>
      <c r="O118" s="80" t="s">
        <v>301</v>
      </c>
      <c r="P118" s="80">
        <v>1</v>
      </c>
      <c r="Q118" s="80" t="s">
        <v>302</v>
      </c>
      <c r="R118" s="80" t="s">
        <v>363</v>
      </c>
      <c r="S118" s="80">
        <v>7057</v>
      </c>
      <c r="T118" s="79" t="str">
        <f>REPLACE(INDEX(GroupVertices[Group],MATCH(Edges[[#This Row],[Vertex 1]],GroupVertices[Vertex],0)),1,1,"")</f>
        <v>3</v>
      </c>
      <c r="U118" s="79" t="str">
        <f>REPLACE(INDEX(GroupVertices[Group],MATCH(Edges[[#This Row],[Vertex 2]],GroupVertices[Vertex],0)),1,1,"")</f>
        <v>3</v>
      </c>
      <c r="V118" s="48">
        <v>0</v>
      </c>
      <c r="W118" s="49">
        <v>0</v>
      </c>
      <c r="X118" s="48">
        <v>0</v>
      </c>
      <c r="Y118" s="49">
        <v>0</v>
      </c>
      <c r="Z118" s="48">
        <v>0</v>
      </c>
      <c r="AA118" s="49">
        <v>0</v>
      </c>
      <c r="AB118" s="48">
        <v>1</v>
      </c>
      <c r="AC118" s="49">
        <v>100</v>
      </c>
      <c r="AD118"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EB87-B707-4AA8-85E4-C8E72D3FEBA1}">
  <dimension ref="A1:C12"/>
  <sheetViews>
    <sheetView workbookViewId="0" topLeftCell="A1"/>
  </sheetViews>
  <sheetFormatPr defaultColWidth="11.421875" defaultRowHeight="15"/>
  <cols>
    <col min="2" max="2" width="10.140625" style="0" bestFit="1" customWidth="1"/>
    <col min="3" max="3" width="13.28125" style="0" bestFit="1" customWidth="1"/>
  </cols>
  <sheetData>
    <row r="1" ht="15">
      <c r="C1" s="33" t="s">
        <v>42</v>
      </c>
    </row>
    <row r="2" spans="1:3" ht="15" customHeight="1">
      <c r="A2" s="13" t="s">
        <v>682</v>
      </c>
      <c r="B2" s="113" t="s">
        <v>683</v>
      </c>
      <c r="C2" s="52" t="s">
        <v>684</v>
      </c>
    </row>
    <row r="3" spans="1:3" ht="15">
      <c r="A3" s="112" t="s">
        <v>529</v>
      </c>
      <c r="B3" s="112" t="s">
        <v>529</v>
      </c>
      <c r="C3" s="34">
        <v>54</v>
      </c>
    </row>
    <row r="4" spans="1:3" ht="15">
      <c r="A4" s="112" t="s">
        <v>529</v>
      </c>
      <c r="B4" s="112" t="s">
        <v>531</v>
      </c>
      <c r="C4" s="34">
        <v>1</v>
      </c>
    </row>
    <row r="5" spans="1:3" ht="15">
      <c r="A5" s="112" t="s">
        <v>529</v>
      </c>
      <c r="B5" s="112" t="s">
        <v>532</v>
      </c>
      <c r="C5" s="34">
        <v>3</v>
      </c>
    </row>
    <row r="6" spans="1:3" ht="15">
      <c r="A6" s="112" t="s">
        <v>530</v>
      </c>
      <c r="B6" s="112" t="s">
        <v>529</v>
      </c>
      <c r="C6" s="34">
        <v>2</v>
      </c>
    </row>
    <row r="7" spans="1:3" ht="15">
      <c r="A7" s="112" t="s">
        <v>530</v>
      </c>
      <c r="B7" s="112" t="s">
        <v>530</v>
      </c>
      <c r="C7" s="34">
        <v>28</v>
      </c>
    </row>
    <row r="8" spans="1:3" ht="15">
      <c r="A8" s="112" t="s">
        <v>530</v>
      </c>
      <c r="B8" s="112" t="s">
        <v>531</v>
      </c>
      <c r="C8" s="34">
        <v>1</v>
      </c>
    </row>
    <row r="9" spans="1:3" ht="15">
      <c r="A9" s="112" t="s">
        <v>531</v>
      </c>
      <c r="B9" s="112" t="s">
        <v>530</v>
      </c>
      <c r="C9" s="34">
        <v>3</v>
      </c>
    </row>
    <row r="10" spans="1:3" ht="15">
      <c r="A10" s="112" t="s">
        <v>531</v>
      </c>
      <c r="B10" s="112" t="s">
        <v>531</v>
      </c>
      <c r="C10" s="34">
        <v>10</v>
      </c>
    </row>
    <row r="11" spans="1:3" ht="15">
      <c r="A11" s="112" t="s">
        <v>532</v>
      </c>
      <c r="B11" s="112" t="s">
        <v>529</v>
      </c>
      <c r="C11" s="34">
        <v>3</v>
      </c>
    </row>
    <row r="12" spans="1:3" ht="15">
      <c r="A12" s="112" t="s">
        <v>532</v>
      </c>
      <c r="B12" s="112" t="s">
        <v>532</v>
      </c>
      <c r="C12" s="34">
        <v>11</v>
      </c>
    </row>
  </sheetData>
  <printOptions/>
  <pageMargins left="0.7" right="0.7" top="0.787401575" bottom="0.7874015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84512-8E16-4B12-BF5F-95A42850B63A}">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689</v>
      </c>
      <c r="B1" s="13" t="s">
        <v>17</v>
      </c>
    </row>
    <row r="2" spans="1:2" ht="15">
      <c r="A2" s="79" t="s">
        <v>690</v>
      </c>
      <c r="B2" s="79"/>
    </row>
    <row r="3" spans="1:2" ht="15">
      <c r="A3" s="79" t="s">
        <v>691</v>
      </c>
      <c r="B3" s="79"/>
    </row>
    <row r="4" spans="1:2" ht="15">
      <c r="A4" s="79" t="s">
        <v>692</v>
      </c>
      <c r="B4" s="79"/>
    </row>
    <row r="5" spans="1:2" ht="15">
      <c r="A5" s="79" t="s">
        <v>693</v>
      </c>
      <c r="B5" s="79"/>
    </row>
    <row r="6" spans="1:2" ht="15">
      <c r="A6" s="79" t="s">
        <v>694</v>
      </c>
      <c r="B6" s="79"/>
    </row>
    <row r="7" spans="1:2" ht="15">
      <c r="A7" s="79" t="s">
        <v>372</v>
      </c>
      <c r="B7" s="79"/>
    </row>
  </sheetData>
  <printOptions/>
  <pageMargins left="0.7" right="0.7" top="0.787401575" bottom="0.7874015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B0B15-AEA4-4057-B575-A899188F6F49}">
  <dimension ref="A1:J24"/>
  <sheetViews>
    <sheetView workbookViewId="0" topLeftCell="A1"/>
  </sheetViews>
  <sheetFormatPr defaultColWidth="11.421875" defaultRowHeight="15"/>
  <cols>
    <col min="1" max="1" width="46.7109375" style="0" customWidth="1"/>
    <col min="2" max="2" width="20.1406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s>
  <sheetData>
    <row r="1" spans="1:10" ht="15" customHeight="1">
      <c r="A1" s="13" t="s">
        <v>695</v>
      </c>
      <c r="B1" s="13" t="s">
        <v>696</v>
      </c>
      <c r="C1" s="13" t="s">
        <v>697</v>
      </c>
      <c r="D1" s="13" t="s">
        <v>699</v>
      </c>
      <c r="E1" s="13" t="s">
        <v>698</v>
      </c>
      <c r="F1" s="13" t="s">
        <v>701</v>
      </c>
      <c r="G1" s="13" t="s">
        <v>700</v>
      </c>
      <c r="H1" s="13" t="s">
        <v>703</v>
      </c>
      <c r="I1" s="13" t="s">
        <v>702</v>
      </c>
      <c r="J1" s="13" t="s">
        <v>704</v>
      </c>
    </row>
    <row r="2" spans="1:10" ht="15">
      <c r="A2" s="108" t="s">
        <v>541</v>
      </c>
      <c r="B2" s="108">
        <v>28</v>
      </c>
      <c r="C2" s="108" t="s">
        <v>547</v>
      </c>
      <c r="D2" s="108">
        <v>18</v>
      </c>
      <c r="E2" s="108" t="s">
        <v>546</v>
      </c>
      <c r="F2" s="108">
        <v>19</v>
      </c>
      <c r="G2" s="108" t="s">
        <v>569</v>
      </c>
      <c r="H2" s="108">
        <v>6</v>
      </c>
      <c r="I2" s="108" t="s">
        <v>546</v>
      </c>
      <c r="J2" s="108">
        <v>12</v>
      </c>
    </row>
    <row r="3" spans="1:10" ht="15">
      <c r="A3" s="108" t="s">
        <v>542</v>
      </c>
      <c r="B3" s="108">
        <v>18</v>
      </c>
      <c r="C3" s="108" t="s">
        <v>559</v>
      </c>
      <c r="D3" s="108">
        <v>10</v>
      </c>
      <c r="E3" s="108" t="s">
        <v>551</v>
      </c>
      <c r="F3" s="108">
        <v>14</v>
      </c>
      <c r="G3" s="108" t="s">
        <v>563</v>
      </c>
      <c r="H3" s="108">
        <v>3</v>
      </c>
      <c r="I3" s="108" t="s">
        <v>548</v>
      </c>
      <c r="J3" s="108">
        <v>12</v>
      </c>
    </row>
    <row r="4" spans="1:10" ht="15">
      <c r="A4" s="108" t="s">
        <v>543</v>
      </c>
      <c r="B4" s="108">
        <v>0</v>
      </c>
      <c r="C4" s="108" t="s">
        <v>560</v>
      </c>
      <c r="D4" s="108">
        <v>10</v>
      </c>
      <c r="E4" s="108" t="s">
        <v>549</v>
      </c>
      <c r="F4" s="108">
        <v>13</v>
      </c>
      <c r="G4" s="108" t="s">
        <v>546</v>
      </c>
      <c r="H4" s="108">
        <v>3</v>
      </c>
      <c r="I4" s="108" t="s">
        <v>574</v>
      </c>
      <c r="J4" s="108">
        <v>2</v>
      </c>
    </row>
    <row r="5" spans="1:10" ht="15">
      <c r="A5" s="108" t="s">
        <v>544</v>
      </c>
      <c r="B5" s="108">
        <v>668</v>
      </c>
      <c r="C5" s="108" t="s">
        <v>561</v>
      </c>
      <c r="D5" s="108">
        <v>8</v>
      </c>
      <c r="E5" s="108" t="s">
        <v>552</v>
      </c>
      <c r="F5" s="108">
        <v>13</v>
      </c>
      <c r="G5" s="108" t="s">
        <v>575</v>
      </c>
      <c r="H5" s="108">
        <v>3</v>
      </c>
      <c r="I5" s="108" t="s">
        <v>642</v>
      </c>
      <c r="J5" s="108">
        <v>2</v>
      </c>
    </row>
    <row r="6" spans="1:10" ht="15">
      <c r="A6" s="108" t="s">
        <v>545</v>
      </c>
      <c r="B6" s="108">
        <v>714</v>
      </c>
      <c r="C6" s="108" t="s">
        <v>546</v>
      </c>
      <c r="D6" s="108">
        <v>8</v>
      </c>
      <c r="E6" s="108" t="s">
        <v>553</v>
      </c>
      <c r="F6" s="108">
        <v>13</v>
      </c>
      <c r="G6" s="108" t="s">
        <v>576</v>
      </c>
      <c r="H6" s="108">
        <v>3</v>
      </c>
      <c r="I6" s="108"/>
      <c r="J6" s="108"/>
    </row>
    <row r="7" spans="1:10" ht="15">
      <c r="A7" s="108" t="s">
        <v>546</v>
      </c>
      <c r="B7" s="108">
        <v>42</v>
      </c>
      <c r="C7" s="108" t="s">
        <v>566</v>
      </c>
      <c r="D7" s="108">
        <v>8</v>
      </c>
      <c r="E7" s="108" t="s">
        <v>554</v>
      </c>
      <c r="F7" s="108">
        <v>13</v>
      </c>
      <c r="G7" s="108" t="s">
        <v>607</v>
      </c>
      <c r="H7" s="108">
        <v>2</v>
      </c>
      <c r="I7" s="108"/>
      <c r="J7" s="108"/>
    </row>
    <row r="8" spans="1:10" ht="15">
      <c r="A8" s="108" t="s">
        <v>547</v>
      </c>
      <c r="B8" s="108">
        <v>21</v>
      </c>
      <c r="C8" s="108" t="s">
        <v>568</v>
      </c>
      <c r="D8" s="108">
        <v>7</v>
      </c>
      <c r="E8" s="108" t="s">
        <v>555</v>
      </c>
      <c r="F8" s="108">
        <v>13</v>
      </c>
      <c r="G8" s="108" t="s">
        <v>585</v>
      </c>
      <c r="H8" s="108">
        <v>2</v>
      </c>
      <c r="I8" s="108"/>
      <c r="J8" s="108"/>
    </row>
    <row r="9" spans="1:10" ht="15">
      <c r="A9" s="108" t="s">
        <v>548</v>
      </c>
      <c r="B9" s="108">
        <v>21</v>
      </c>
      <c r="C9" s="108" t="s">
        <v>548</v>
      </c>
      <c r="D9" s="108">
        <v>6</v>
      </c>
      <c r="E9" s="108" t="s">
        <v>556</v>
      </c>
      <c r="F9" s="108">
        <v>13</v>
      </c>
      <c r="G9" s="108"/>
      <c r="H9" s="108"/>
      <c r="I9" s="108"/>
      <c r="J9" s="108"/>
    </row>
    <row r="10" spans="1:10" ht="15">
      <c r="A10" s="108" t="s">
        <v>549</v>
      </c>
      <c r="B10" s="108">
        <v>16</v>
      </c>
      <c r="C10" s="108" t="s">
        <v>570</v>
      </c>
      <c r="D10" s="108">
        <v>6</v>
      </c>
      <c r="E10" s="108" t="s">
        <v>550</v>
      </c>
      <c r="F10" s="108">
        <v>12</v>
      </c>
      <c r="G10" s="108"/>
      <c r="H10" s="108"/>
      <c r="I10" s="108"/>
      <c r="J10" s="108"/>
    </row>
    <row r="11" spans="1:10" ht="15">
      <c r="A11" s="108" t="s">
        <v>550</v>
      </c>
      <c r="B11" s="108">
        <v>14</v>
      </c>
      <c r="C11" s="108" t="s">
        <v>572</v>
      </c>
      <c r="D11" s="108">
        <v>5</v>
      </c>
      <c r="E11" s="108" t="s">
        <v>557</v>
      </c>
      <c r="F11" s="108">
        <v>11</v>
      </c>
      <c r="G11" s="108"/>
      <c r="H11" s="108"/>
      <c r="I11" s="108"/>
      <c r="J11" s="108"/>
    </row>
    <row r="14" spans="1:10" ht="15" customHeight="1">
      <c r="A14" s="13" t="s">
        <v>710</v>
      </c>
      <c r="B14" s="13" t="s">
        <v>696</v>
      </c>
      <c r="C14" s="13" t="s">
        <v>721</v>
      </c>
      <c r="D14" s="13" t="s">
        <v>699</v>
      </c>
      <c r="E14" s="13" t="s">
        <v>730</v>
      </c>
      <c r="F14" s="13" t="s">
        <v>701</v>
      </c>
      <c r="G14" s="13" t="s">
        <v>733</v>
      </c>
      <c r="H14" s="13" t="s">
        <v>703</v>
      </c>
      <c r="I14" s="13" t="s">
        <v>737</v>
      </c>
      <c r="J14" s="13" t="s">
        <v>704</v>
      </c>
    </row>
    <row r="15" spans="1:10" ht="15">
      <c r="A15" s="108" t="s">
        <v>711</v>
      </c>
      <c r="B15" s="108">
        <v>21</v>
      </c>
      <c r="C15" s="108" t="s">
        <v>720</v>
      </c>
      <c r="D15" s="108">
        <v>10</v>
      </c>
      <c r="E15" s="108" t="s">
        <v>712</v>
      </c>
      <c r="F15" s="108">
        <v>13</v>
      </c>
      <c r="G15" s="108" t="s">
        <v>734</v>
      </c>
      <c r="H15" s="108">
        <v>3</v>
      </c>
      <c r="I15" s="108" t="s">
        <v>711</v>
      </c>
      <c r="J15" s="108">
        <v>12</v>
      </c>
    </row>
    <row r="16" spans="1:10" ht="15">
      <c r="A16" s="108" t="s">
        <v>712</v>
      </c>
      <c r="B16" s="108">
        <v>13</v>
      </c>
      <c r="C16" s="108" t="s">
        <v>722</v>
      </c>
      <c r="D16" s="108">
        <v>7</v>
      </c>
      <c r="E16" s="108" t="s">
        <v>713</v>
      </c>
      <c r="F16" s="108">
        <v>13</v>
      </c>
      <c r="G16" s="108" t="s">
        <v>735</v>
      </c>
      <c r="H16" s="108">
        <v>3</v>
      </c>
      <c r="I16" s="108" t="s">
        <v>738</v>
      </c>
      <c r="J16" s="108">
        <v>2</v>
      </c>
    </row>
    <row r="17" spans="1:10" ht="15">
      <c r="A17" s="108" t="s">
        <v>713</v>
      </c>
      <c r="B17" s="108">
        <v>13</v>
      </c>
      <c r="C17" s="108" t="s">
        <v>723</v>
      </c>
      <c r="D17" s="108">
        <v>7</v>
      </c>
      <c r="E17" s="108" t="s">
        <v>714</v>
      </c>
      <c r="F17" s="108">
        <v>13</v>
      </c>
      <c r="G17" s="108" t="s">
        <v>736</v>
      </c>
      <c r="H17" s="108">
        <v>2</v>
      </c>
      <c r="I17" s="108" t="s">
        <v>739</v>
      </c>
      <c r="J17" s="108">
        <v>2</v>
      </c>
    </row>
    <row r="18" spans="1:10" ht="15">
      <c r="A18" s="108" t="s">
        <v>714</v>
      </c>
      <c r="B18" s="108">
        <v>13</v>
      </c>
      <c r="C18" s="108" t="s">
        <v>711</v>
      </c>
      <c r="D18" s="108">
        <v>6</v>
      </c>
      <c r="E18" s="108" t="s">
        <v>715</v>
      </c>
      <c r="F18" s="108">
        <v>13</v>
      </c>
      <c r="G18" s="108"/>
      <c r="H18" s="108"/>
      <c r="I18" s="108"/>
      <c r="J18" s="108"/>
    </row>
    <row r="19" spans="1:10" ht="15">
      <c r="A19" s="108" t="s">
        <v>715</v>
      </c>
      <c r="B19" s="108">
        <v>13</v>
      </c>
      <c r="C19" s="108" t="s">
        <v>724</v>
      </c>
      <c r="D19" s="108">
        <v>5</v>
      </c>
      <c r="E19" s="108" t="s">
        <v>716</v>
      </c>
      <c r="F19" s="108">
        <v>13</v>
      </c>
      <c r="G19" s="108"/>
      <c r="H19" s="108"/>
      <c r="I19" s="108"/>
      <c r="J19" s="108"/>
    </row>
    <row r="20" spans="1:10" ht="15">
      <c r="A20" s="108" t="s">
        <v>716</v>
      </c>
      <c r="B20" s="108">
        <v>13</v>
      </c>
      <c r="C20" s="108" t="s">
        <v>725</v>
      </c>
      <c r="D20" s="108">
        <v>5</v>
      </c>
      <c r="E20" s="108" t="s">
        <v>717</v>
      </c>
      <c r="F20" s="108">
        <v>13</v>
      </c>
      <c r="G20" s="108"/>
      <c r="H20" s="108"/>
      <c r="I20" s="108"/>
      <c r="J20" s="108"/>
    </row>
    <row r="21" spans="1:10" ht="15">
      <c r="A21" s="108" t="s">
        <v>717</v>
      </c>
      <c r="B21" s="108">
        <v>13</v>
      </c>
      <c r="C21" s="108" t="s">
        <v>726</v>
      </c>
      <c r="D21" s="108">
        <v>3</v>
      </c>
      <c r="E21" s="108" t="s">
        <v>718</v>
      </c>
      <c r="F21" s="108">
        <v>12</v>
      </c>
      <c r="G21" s="108"/>
      <c r="H21" s="108"/>
      <c r="I21" s="108"/>
      <c r="J21" s="108"/>
    </row>
    <row r="22" spans="1:10" ht="15">
      <c r="A22" s="108" t="s">
        <v>718</v>
      </c>
      <c r="B22" s="108">
        <v>12</v>
      </c>
      <c r="C22" s="108" t="s">
        <v>727</v>
      </c>
      <c r="D22" s="108">
        <v>2</v>
      </c>
      <c r="E22" s="108" t="s">
        <v>719</v>
      </c>
      <c r="F22" s="108">
        <v>10</v>
      </c>
      <c r="G22" s="108"/>
      <c r="H22" s="108"/>
      <c r="I22" s="108"/>
      <c r="J22" s="108"/>
    </row>
    <row r="23" spans="1:10" ht="15">
      <c r="A23" s="108" t="s">
        <v>719</v>
      </c>
      <c r="B23" s="108">
        <v>10</v>
      </c>
      <c r="C23" s="108" t="s">
        <v>728</v>
      </c>
      <c r="D23" s="108">
        <v>2</v>
      </c>
      <c r="E23" s="108" t="s">
        <v>731</v>
      </c>
      <c r="F23" s="108">
        <v>8</v>
      </c>
      <c r="G23" s="108"/>
      <c r="H23" s="108"/>
      <c r="I23" s="108"/>
      <c r="J23" s="108"/>
    </row>
    <row r="24" spans="1:10" ht="15">
      <c r="A24" s="108" t="s">
        <v>720</v>
      </c>
      <c r="B24" s="108">
        <v>10</v>
      </c>
      <c r="C24" s="108" t="s">
        <v>729</v>
      </c>
      <c r="D24" s="108">
        <v>2</v>
      </c>
      <c r="E24" s="108" t="s">
        <v>732</v>
      </c>
      <c r="F24" s="108">
        <v>7</v>
      </c>
      <c r="G24" s="108"/>
      <c r="H24" s="108"/>
      <c r="I24" s="108"/>
      <c r="J24" s="108"/>
    </row>
  </sheetData>
  <printOptions/>
  <pageMargins left="0.7" right="0.7" top="0.787401575" bottom="0.7874015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4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57421875" style="2" bestFit="1" customWidth="1"/>
    <col min="31" max="31" width="15.574218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28125" style="0" bestFit="1" customWidth="1"/>
    <col min="39" max="39" width="21.57421875" style="0" bestFit="1" customWidth="1"/>
    <col min="40" max="40" width="26.8515625" style="0" bestFit="1" customWidth="1"/>
    <col min="41" max="41" width="22.421875" style="0" bestFit="1" customWidth="1"/>
    <col min="42" max="42" width="27.7109375" style="0" bestFit="1" customWidth="1"/>
    <col min="43" max="43" width="28.421875" style="0" bestFit="1" customWidth="1"/>
    <col min="44" max="44" width="32.8515625" style="0" bestFit="1" customWidth="1"/>
    <col min="45" max="45" width="18.00390625" style="0" bestFit="1" customWidth="1"/>
    <col min="46" max="46" width="22.140625" style="0" bestFit="1" customWidth="1"/>
    <col min="47" max="47" width="16.8515625" style="0" bestFit="1" customWidth="1"/>
    <col min="48" max="48" width="20.421875" style="0" bestFit="1" customWidth="1"/>
    <col min="49" max="49" width="22.57421875" style="0" bestFit="1" customWidth="1"/>
    <col min="50" max="51" width="22.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537</v>
      </c>
      <c r="AM2" s="111" t="s">
        <v>671</v>
      </c>
      <c r="AN2" s="111" t="s">
        <v>672</v>
      </c>
      <c r="AO2" s="111" t="s">
        <v>673</v>
      </c>
      <c r="AP2" s="111" t="s">
        <v>674</v>
      </c>
      <c r="AQ2" s="111" t="s">
        <v>675</v>
      </c>
      <c r="AR2" s="111" t="s">
        <v>676</v>
      </c>
      <c r="AS2" s="111" t="s">
        <v>677</v>
      </c>
      <c r="AT2" s="111" t="s">
        <v>678</v>
      </c>
      <c r="AU2" s="111" t="s">
        <v>680</v>
      </c>
      <c r="AV2" s="111" t="s">
        <v>745</v>
      </c>
      <c r="AW2" s="111" t="s">
        <v>781</v>
      </c>
      <c r="AX2" s="111" t="s">
        <v>799</v>
      </c>
      <c r="AY2" s="111" t="s">
        <v>831</v>
      </c>
      <c r="AZ2" s="3"/>
      <c r="BA2" s="3"/>
    </row>
    <row r="3" spans="1:53" ht="15" customHeight="1">
      <c r="A3" s="65" t="s">
        <v>254</v>
      </c>
      <c r="B3" s="66"/>
      <c r="C3" s="66"/>
      <c r="D3" s="67">
        <v>100</v>
      </c>
      <c r="E3" s="69"/>
      <c r="F3" s="66"/>
      <c r="G3" s="66"/>
      <c r="H3" s="70" t="s">
        <v>254</v>
      </c>
      <c r="I3" s="71"/>
      <c r="J3" s="71"/>
      <c r="K3" s="70" t="s">
        <v>254</v>
      </c>
      <c r="L3" s="74"/>
      <c r="M3" s="75">
        <v>1483.067138671875</v>
      </c>
      <c r="N3" s="75">
        <v>9254.4912109375</v>
      </c>
      <c r="O3" s="76"/>
      <c r="P3" s="77"/>
      <c r="Q3" s="77"/>
      <c r="R3" s="48"/>
      <c r="S3" s="48">
        <v>2</v>
      </c>
      <c r="T3" s="48">
        <v>2</v>
      </c>
      <c r="U3" s="49">
        <v>0</v>
      </c>
      <c r="V3" s="49">
        <v>0.007299</v>
      </c>
      <c r="W3" s="49">
        <v>0.023153</v>
      </c>
      <c r="X3" s="49">
        <v>0.609444</v>
      </c>
      <c r="Y3" s="49">
        <v>0</v>
      </c>
      <c r="Z3" s="49">
        <v>1</v>
      </c>
      <c r="AA3" s="72">
        <v>3</v>
      </c>
      <c r="AB3" s="72"/>
      <c r="AC3" s="73"/>
      <c r="AD3" s="79" t="s">
        <v>373</v>
      </c>
      <c r="AE3" s="95" t="s">
        <v>374</v>
      </c>
      <c r="AF3" s="79" t="s">
        <v>421</v>
      </c>
      <c r="AG3" s="79"/>
      <c r="AH3" s="79"/>
      <c r="AI3" s="79" t="s">
        <v>422</v>
      </c>
      <c r="AJ3" s="79">
        <v>282</v>
      </c>
      <c r="AK3" s="79"/>
      <c r="AL3" s="79" t="str">
        <f>REPLACE(INDEX(GroupVertices[Group],MATCH(Vertices[[#This Row],[Vertex]],GroupVertices[Vertex],0)),1,1,"")</f>
        <v>1</v>
      </c>
      <c r="AM3" s="48">
        <v>0</v>
      </c>
      <c r="AN3" s="49">
        <v>0</v>
      </c>
      <c r="AO3" s="48">
        <v>2</v>
      </c>
      <c r="AP3" s="49">
        <v>18.181818181818183</v>
      </c>
      <c r="AQ3" s="48">
        <v>0</v>
      </c>
      <c r="AR3" s="49">
        <v>0</v>
      </c>
      <c r="AS3" s="48">
        <v>9</v>
      </c>
      <c r="AT3" s="49">
        <v>81.81818181818181</v>
      </c>
      <c r="AU3" s="48">
        <v>11</v>
      </c>
      <c r="AV3" s="115" t="s">
        <v>746</v>
      </c>
      <c r="AW3" s="115" t="s">
        <v>782</v>
      </c>
      <c r="AX3" s="115" t="s">
        <v>800</v>
      </c>
      <c r="AY3" s="115" t="s">
        <v>832</v>
      </c>
      <c r="AZ3" s="3"/>
      <c r="BA3" s="3"/>
    </row>
    <row r="4" spans="1:56" ht="15">
      <c r="A4" s="65" t="s">
        <v>255</v>
      </c>
      <c r="B4" s="66"/>
      <c r="C4" s="66"/>
      <c r="D4" s="67">
        <v>500</v>
      </c>
      <c r="E4" s="69"/>
      <c r="F4" s="66"/>
      <c r="G4" s="66"/>
      <c r="H4" s="70" t="s">
        <v>255</v>
      </c>
      <c r="I4" s="71"/>
      <c r="J4" s="71"/>
      <c r="K4" s="70" t="s">
        <v>255</v>
      </c>
      <c r="L4" s="74"/>
      <c r="M4" s="75">
        <v>1461.8267822265625</v>
      </c>
      <c r="N4" s="75">
        <v>4815.39794921875</v>
      </c>
      <c r="O4" s="76"/>
      <c r="P4" s="77"/>
      <c r="Q4" s="77"/>
      <c r="R4" s="81"/>
      <c r="S4" s="48">
        <v>15</v>
      </c>
      <c r="T4" s="48">
        <v>13</v>
      </c>
      <c r="U4" s="49">
        <v>1247.32381</v>
      </c>
      <c r="V4" s="49">
        <v>0.01087</v>
      </c>
      <c r="W4" s="49">
        <v>0.119507</v>
      </c>
      <c r="X4" s="49">
        <v>4.24443</v>
      </c>
      <c r="Y4" s="49">
        <v>0.04044117647058824</v>
      </c>
      <c r="Z4" s="49">
        <v>0.5294117647058824</v>
      </c>
      <c r="AA4" s="72">
        <v>4</v>
      </c>
      <c r="AB4" s="72"/>
      <c r="AC4" s="73"/>
      <c r="AD4" s="79" t="s">
        <v>373</v>
      </c>
      <c r="AE4" s="95" t="s">
        <v>375</v>
      </c>
      <c r="AF4" s="79" t="s">
        <v>421</v>
      </c>
      <c r="AG4" s="79"/>
      <c r="AH4" s="79"/>
      <c r="AI4" s="79" t="s">
        <v>423</v>
      </c>
      <c r="AJ4" s="79">
        <v>500</v>
      </c>
      <c r="AK4" s="79"/>
      <c r="AL4" s="79" t="str">
        <f>REPLACE(INDEX(GroupVertices[Group],MATCH(Vertices[[#This Row],[Vertex]],GroupVertices[Vertex],0)),1,1,"")</f>
        <v>1</v>
      </c>
      <c r="AM4" s="48">
        <v>0</v>
      </c>
      <c r="AN4" s="49">
        <v>0</v>
      </c>
      <c r="AO4" s="48">
        <v>4</v>
      </c>
      <c r="AP4" s="49">
        <v>7.017543859649122</v>
      </c>
      <c r="AQ4" s="48">
        <v>0</v>
      </c>
      <c r="AR4" s="49">
        <v>0</v>
      </c>
      <c r="AS4" s="48">
        <v>53</v>
      </c>
      <c r="AT4" s="49">
        <v>92.98245614035088</v>
      </c>
      <c r="AU4" s="48">
        <v>57</v>
      </c>
      <c r="AV4" s="115" t="s">
        <v>747</v>
      </c>
      <c r="AW4" s="115" t="s">
        <v>747</v>
      </c>
      <c r="AX4" s="115" t="s">
        <v>801</v>
      </c>
      <c r="AY4" s="115" t="s">
        <v>801</v>
      </c>
      <c r="AZ4" s="2"/>
      <c r="BA4" s="3"/>
      <c r="BB4" s="3"/>
      <c r="BC4" s="3"/>
      <c r="BD4" s="3"/>
    </row>
    <row r="5" spans="1:56" ht="15">
      <c r="A5" s="65" t="s">
        <v>256</v>
      </c>
      <c r="B5" s="66"/>
      <c r="C5" s="66"/>
      <c r="D5" s="67">
        <v>100</v>
      </c>
      <c r="E5" s="69"/>
      <c r="F5" s="66"/>
      <c r="G5" s="66"/>
      <c r="H5" s="70" t="s">
        <v>256</v>
      </c>
      <c r="I5" s="71"/>
      <c r="J5" s="71"/>
      <c r="K5" s="70" t="s">
        <v>256</v>
      </c>
      <c r="L5" s="74"/>
      <c r="M5" s="75">
        <v>2079.48681640625</v>
      </c>
      <c r="N5" s="75">
        <v>1592.303466796875</v>
      </c>
      <c r="O5" s="76"/>
      <c r="P5" s="77"/>
      <c r="Q5" s="77"/>
      <c r="R5" s="81"/>
      <c r="S5" s="48">
        <v>3</v>
      </c>
      <c r="T5" s="48">
        <v>2</v>
      </c>
      <c r="U5" s="49">
        <v>0</v>
      </c>
      <c r="V5" s="49">
        <v>0.007353</v>
      </c>
      <c r="W5" s="49">
        <v>0.030378</v>
      </c>
      <c r="X5" s="49">
        <v>0.780548</v>
      </c>
      <c r="Y5" s="49">
        <v>1</v>
      </c>
      <c r="Z5" s="49">
        <v>0.5</v>
      </c>
      <c r="AA5" s="72">
        <v>5</v>
      </c>
      <c r="AB5" s="72"/>
      <c r="AC5" s="73"/>
      <c r="AD5" s="79" t="s">
        <v>373</v>
      </c>
      <c r="AE5" s="79" t="s">
        <v>376</v>
      </c>
      <c r="AF5" s="79" t="s">
        <v>421</v>
      </c>
      <c r="AG5" s="79"/>
      <c r="AH5" s="79"/>
      <c r="AI5" s="79" t="s">
        <v>424</v>
      </c>
      <c r="AJ5" s="79">
        <v>500</v>
      </c>
      <c r="AK5" s="79"/>
      <c r="AL5" s="79" t="str">
        <f>REPLACE(INDEX(GroupVertices[Group],MATCH(Vertices[[#This Row],[Vertex]],GroupVertices[Vertex],0)),1,1,"")</f>
        <v>1</v>
      </c>
      <c r="AM5" s="48">
        <v>0</v>
      </c>
      <c r="AN5" s="49">
        <v>0</v>
      </c>
      <c r="AO5" s="48">
        <v>2</v>
      </c>
      <c r="AP5" s="49">
        <v>9.090909090909092</v>
      </c>
      <c r="AQ5" s="48">
        <v>0</v>
      </c>
      <c r="AR5" s="49">
        <v>0</v>
      </c>
      <c r="AS5" s="48">
        <v>20</v>
      </c>
      <c r="AT5" s="49">
        <v>90.9090909090909</v>
      </c>
      <c r="AU5" s="48">
        <v>22</v>
      </c>
      <c r="AV5" s="115" t="s">
        <v>748</v>
      </c>
      <c r="AW5" s="115" t="s">
        <v>783</v>
      </c>
      <c r="AX5" s="115" t="s">
        <v>802</v>
      </c>
      <c r="AY5" s="115" t="s">
        <v>833</v>
      </c>
      <c r="AZ5" s="2"/>
      <c r="BA5" s="3"/>
      <c r="BB5" s="3"/>
      <c r="BC5" s="3"/>
      <c r="BD5" s="3"/>
    </row>
    <row r="6" spans="1:56" ht="15">
      <c r="A6" s="65" t="s">
        <v>257</v>
      </c>
      <c r="B6" s="66"/>
      <c r="C6" s="66"/>
      <c r="D6" s="67">
        <v>101.33789918187131</v>
      </c>
      <c r="E6" s="69"/>
      <c r="F6" s="66"/>
      <c r="G6" s="66"/>
      <c r="H6" s="70" t="s">
        <v>257</v>
      </c>
      <c r="I6" s="71"/>
      <c r="J6" s="71"/>
      <c r="K6" s="70" t="s">
        <v>257</v>
      </c>
      <c r="L6" s="74"/>
      <c r="M6" s="75">
        <v>182.91015625</v>
      </c>
      <c r="N6" s="75">
        <v>3253.93017578125</v>
      </c>
      <c r="O6" s="76"/>
      <c r="P6" s="77"/>
      <c r="Q6" s="77"/>
      <c r="R6" s="81"/>
      <c r="S6" s="48">
        <v>2</v>
      </c>
      <c r="T6" s="48">
        <v>4</v>
      </c>
      <c r="U6" s="49">
        <v>1</v>
      </c>
      <c r="V6" s="49">
        <v>0.007407</v>
      </c>
      <c r="W6" s="49">
        <v>0.037291</v>
      </c>
      <c r="X6" s="49">
        <v>0.983355</v>
      </c>
      <c r="Y6" s="49">
        <v>0.6666666666666666</v>
      </c>
      <c r="Z6" s="49">
        <v>0.3333333333333333</v>
      </c>
      <c r="AA6" s="72">
        <v>6</v>
      </c>
      <c r="AB6" s="72"/>
      <c r="AC6" s="73"/>
      <c r="AD6" s="79" t="s">
        <v>373</v>
      </c>
      <c r="AE6" s="95" t="s">
        <v>377</v>
      </c>
      <c r="AF6" s="79" t="s">
        <v>421</v>
      </c>
      <c r="AG6" s="79"/>
      <c r="AH6" s="79"/>
      <c r="AI6" s="79" t="s">
        <v>425</v>
      </c>
      <c r="AJ6" s="79">
        <v>500</v>
      </c>
      <c r="AK6" s="79"/>
      <c r="AL6" s="79" t="str">
        <f>REPLACE(INDEX(GroupVertices[Group],MATCH(Vertices[[#This Row],[Vertex]],GroupVertices[Vertex],0)),1,1,"")</f>
        <v>1</v>
      </c>
      <c r="AM6" s="48">
        <v>0</v>
      </c>
      <c r="AN6" s="49">
        <v>0</v>
      </c>
      <c r="AO6" s="48">
        <v>3</v>
      </c>
      <c r="AP6" s="49">
        <v>14.285714285714286</v>
      </c>
      <c r="AQ6" s="48">
        <v>0</v>
      </c>
      <c r="AR6" s="49">
        <v>0</v>
      </c>
      <c r="AS6" s="48">
        <v>18</v>
      </c>
      <c r="AT6" s="49">
        <v>85.71428571428571</v>
      </c>
      <c r="AU6" s="48">
        <v>21</v>
      </c>
      <c r="AV6" s="115" t="s">
        <v>749</v>
      </c>
      <c r="AW6" s="115" t="s">
        <v>749</v>
      </c>
      <c r="AX6" s="115" t="s">
        <v>803</v>
      </c>
      <c r="AY6" s="115" t="s">
        <v>803</v>
      </c>
      <c r="AZ6" s="2"/>
      <c r="BA6" s="3"/>
      <c r="BB6" s="3"/>
      <c r="BC6" s="3"/>
      <c r="BD6" s="3"/>
    </row>
    <row r="7" spans="1:56" ht="15">
      <c r="A7" s="65" t="s">
        <v>258</v>
      </c>
      <c r="B7" s="66"/>
      <c r="C7" s="66"/>
      <c r="D7" s="67">
        <v>115.30301794266627</v>
      </c>
      <c r="E7" s="69"/>
      <c r="F7" s="66"/>
      <c r="G7" s="66"/>
      <c r="H7" s="70" t="s">
        <v>258</v>
      </c>
      <c r="I7" s="71"/>
      <c r="J7" s="71"/>
      <c r="K7" s="70" t="s">
        <v>258</v>
      </c>
      <c r="L7" s="74"/>
      <c r="M7" s="75">
        <v>3360.895263671875</v>
      </c>
      <c r="N7" s="75">
        <v>997.3416748046875</v>
      </c>
      <c r="O7" s="76"/>
      <c r="P7" s="77"/>
      <c r="Q7" s="77"/>
      <c r="R7" s="81"/>
      <c r="S7" s="48">
        <v>2</v>
      </c>
      <c r="T7" s="48">
        <v>2</v>
      </c>
      <c r="U7" s="49">
        <v>11.438095</v>
      </c>
      <c r="V7" s="49">
        <v>0.007407</v>
      </c>
      <c r="W7" s="49">
        <v>0.032449</v>
      </c>
      <c r="X7" s="49">
        <v>0.760037</v>
      </c>
      <c r="Y7" s="49">
        <v>0</v>
      </c>
      <c r="Z7" s="49">
        <v>0</v>
      </c>
      <c r="AA7" s="72">
        <v>7</v>
      </c>
      <c r="AB7" s="72"/>
      <c r="AC7" s="73"/>
      <c r="AD7" s="79" t="s">
        <v>373</v>
      </c>
      <c r="AE7" s="95" t="s">
        <v>378</v>
      </c>
      <c r="AF7" s="79" t="s">
        <v>421</v>
      </c>
      <c r="AG7" s="79"/>
      <c r="AH7" s="79"/>
      <c r="AI7" s="79" t="s">
        <v>426</v>
      </c>
      <c r="AJ7" s="79">
        <v>500</v>
      </c>
      <c r="AK7" s="79"/>
      <c r="AL7" s="79" t="str">
        <f>REPLACE(INDEX(GroupVertices[Group],MATCH(Vertices[[#This Row],[Vertex]],GroupVertices[Vertex],0)),1,1,"")</f>
        <v>1</v>
      </c>
      <c r="AM7" s="48">
        <v>1</v>
      </c>
      <c r="AN7" s="49">
        <v>20</v>
      </c>
      <c r="AO7" s="48">
        <v>0</v>
      </c>
      <c r="AP7" s="49">
        <v>0</v>
      </c>
      <c r="AQ7" s="48">
        <v>0</v>
      </c>
      <c r="AR7" s="49">
        <v>0</v>
      </c>
      <c r="AS7" s="48">
        <v>4</v>
      </c>
      <c r="AT7" s="49">
        <v>80</v>
      </c>
      <c r="AU7" s="48">
        <v>5</v>
      </c>
      <c r="AV7" s="115" t="s">
        <v>750</v>
      </c>
      <c r="AW7" s="115" t="s">
        <v>750</v>
      </c>
      <c r="AX7" s="115" t="s">
        <v>804</v>
      </c>
      <c r="AY7" s="115" t="s">
        <v>804</v>
      </c>
      <c r="AZ7" s="2"/>
      <c r="BA7" s="3"/>
      <c r="BB7" s="3"/>
      <c r="BC7" s="3"/>
      <c r="BD7" s="3"/>
    </row>
    <row r="8" spans="1:56" ht="15">
      <c r="A8" s="65" t="s">
        <v>259</v>
      </c>
      <c r="B8" s="66"/>
      <c r="C8" s="66"/>
      <c r="D8" s="67">
        <v>124.75113486461916</v>
      </c>
      <c r="E8" s="69"/>
      <c r="F8" s="66"/>
      <c r="G8" s="66"/>
      <c r="H8" s="70" t="s">
        <v>259</v>
      </c>
      <c r="I8" s="71"/>
      <c r="J8" s="71"/>
      <c r="K8" s="70" t="s">
        <v>259</v>
      </c>
      <c r="L8" s="74"/>
      <c r="M8" s="75">
        <v>3062.756591796875</v>
      </c>
      <c r="N8" s="75">
        <v>8064.25244140625</v>
      </c>
      <c r="O8" s="76"/>
      <c r="P8" s="77"/>
      <c r="Q8" s="77"/>
      <c r="R8" s="81"/>
      <c r="S8" s="48">
        <v>4</v>
      </c>
      <c r="T8" s="48">
        <v>4</v>
      </c>
      <c r="U8" s="49">
        <v>18.5</v>
      </c>
      <c r="V8" s="49">
        <v>0.006369</v>
      </c>
      <c r="W8" s="49">
        <v>0.047979</v>
      </c>
      <c r="X8" s="49">
        <v>1.37127</v>
      </c>
      <c r="Y8" s="49">
        <v>0.2</v>
      </c>
      <c r="Z8" s="49">
        <v>0.2</v>
      </c>
      <c r="AA8" s="72">
        <v>8</v>
      </c>
      <c r="AB8" s="72"/>
      <c r="AC8" s="73"/>
      <c r="AD8" s="79" t="s">
        <v>373</v>
      </c>
      <c r="AE8" s="95" t="s">
        <v>379</v>
      </c>
      <c r="AF8" s="79" t="s">
        <v>421</v>
      </c>
      <c r="AG8" s="79"/>
      <c r="AH8" s="79"/>
      <c r="AI8" s="79" t="s">
        <v>427</v>
      </c>
      <c r="AJ8" s="79">
        <v>500</v>
      </c>
      <c r="AK8" s="79"/>
      <c r="AL8" s="79" t="str">
        <f>REPLACE(INDEX(GroupVertices[Group],MATCH(Vertices[[#This Row],[Vertex]],GroupVertices[Vertex],0)),1,1,"")</f>
        <v>1</v>
      </c>
      <c r="AM8" s="48">
        <v>0</v>
      </c>
      <c r="AN8" s="49">
        <v>0</v>
      </c>
      <c r="AO8" s="48">
        <v>1</v>
      </c>
      <c r="AP8" s="49">
        <v>7.6923076923076925</v>
      </c>
      <c r="AQ8" s="48">
        <v>0</v>
      </c>
      <c r="AR8" s="49">
        <v>0</v>
      </c>
      <c r="AS8" s="48">
        <v>12</v>
      </c>
      <c r="AT8" s="49">
        <v>92.3076923076923</v>
      </c>
      <c r="AU8" s="48">
        <v>13</v>
      </c>
      <c r="AV8" s="115" t="s">
        <v>751</v>
      </c>
      <c r="AW8" s="115" t="s">
        <v>784</v>
      </c>
      <c r="AX8" s="115" t="s">
        <v>805</v>
      </c>
      <c r="AY8" s="115" t="s">
        <v>834</v>
      </c>
      <c r="AZ8" s="2"/>
      <c r="BA8" s="3"/>
      <c r="BB8" s="3"/>
      <c r="BC8" s="3"/>
      <c r="BD8" s="3"/>
    </row>
    <row r="9" spans="1:56" ht="15">
      <c r="A9" s="65" t="s">
        <v>264</v>
      </c>
      <c r="B9" s="66"/>
      <c r="C9" s="66"/>
      <c r="D9" s="67">
        <v>115.30301794266627</v>
      </c>
      <c r="E9" s="69"/>
      <c r="F9" s="66"/>
      <c r="G9" s="66"/>
      <c r="H9" s="70" t="s">
        <v>264</v>
      </c>
      <c r="I9" s="71"/>
      <c r="J9" s="71"/>
      <c r="K9" s="70" t="s">
        <v>264</v>
      </c>
      <c r="L9" s="74"/>
      <c r="M9" s="75">
        <v>3567.418212890625</v>
      </c>
      <c r="N9" s="75">
        <v>7031.00341796875</v>
      </c>
      <c r="O9" s="76"/>
      <c r="P9" s="77"/>
      <c r="Q9" s="77"/>
      <c r="R9" s="81"/>
      <c r="S9" s="48">
        <v>3</v>
      </c>
      <c r="T9" s="48">
        <v>3</v>
      </c>
      <c r="U9" s="49">
        <v>11.438095</v>
      </c>
      <c r="V9" s="49">
        <v>0.007692</v>
      </c>
      <c r="W9" s="49">
        <v>0.047464</v>
      </c>
      <c r="X9" s="49">
        <v>0.932677</v>
      </c>
      <c r="Y9" s="49">
        <v>0.6666666666666666</v>
      </c>
      <c r="Z9" s="49">
        <v>0.3333333333333333</v>
      </c>
      <c r="AA9" s="72">
        <v>9</v>
      </c>
      <c r="AB9" s="72"/>
      <c r="AC9" s="73"/>
      <c r="AD9" s="79" t="s">
        <v>373</v>
      </c>
      <c r="AE9" s="95" t="s">
        <v>380</v>
      </c>
      <c r="AF9" s="79" t="s">
        <v>421</v>
      </c>
      <c r="AG9" s="79"/>
      <c r="AH9" s="79"/>
      <c r="AI9" s="79" t="s">
        <v>428</v>
      </c>
      <c r="AJ9" s="79">
        <v>500</v>
      </c>
      <c r="AK9" s="79"/>
      <c r="AL9" s="79" t="str">
        <f>REPLACE(INDEX(GroupVertices[Group],MATCH(Vertices[[#This Row],[Vertex]],GroupVertices[Vertex],0)),1,1,"")</f>
        <v>1</v>
      </c>
      <c r="AM9" s="48">
        <v>1</v>
      </c>
      <c r="AN9" s="49">
        <v>1.9230769230769231</v>
      </c>
      <c r="AO9" s="48">
        <v>0</v>
      </c>
      <c r="AP9" s="49">
        <v>0</v>
      </c>
      <c r="AQ9" s="48">
        <v>0</v>
      </c>
      <c r="AR9" s="49">
        <v>0</v>
      </c>
      <c r="AS9" s="48">
        <v>51</v>
      </c>
      <c r="AT9" s="49">
        <v>98.07692307692308</v>
      </c>
      <c r="AU9" s="48">
        <v>52</v>
      </c>
      <c r="AV9" s="115" t="s">
        <v>752</v>
      </c>
      <c r="AW9" s="115" t="s">
        <v>785</v>
      </c>
      <c r="AX9" s="115" t="s">
        <v>806</v>
      </c>
      <c r="AY9" s="115" t="s">
        <v>835</v>
      </c>
      <c r="AZ9" s="2"/>
      <c r="BA9" s="3"/>
      <c r="BB9" s="3"/>
      <c r="BC9" s="3"/>
      <c r="BD9" s="3"/>
    </row>
    <row r="10" spans="1:56" ht="15">
      <c r="A10" s="65" t="s">
        <v>260</v>
      </c>
      <c r="B10" s="66"/>
      <c r="C10" s="66"/>
      <c r="D10" s="67">
        <v>237.81635788455262</v>
      </c>
      <c r="E10" s="69"/>
      <c r="F10" s="66"/>
      <c r="G10" s="66"/>
      <c r="H10" s="70" t="s">
        <v>260</v>
      </c>
      <c r="I10" s="71"/>
      <c r="J10" s="71"/>
      <c r="K10" s="70" t="s">
        <v>260</v>
      </c>
      <c r="L10" s="74"/>
      <c r="M10" s="75">
        <v>360.1045227050781</v>
      </c>
      <c r="N10" s="75">
        <v>6003.45849609375</v>
      </c>
      <c r="O10" s="76"/>
      <c r="P10" s="77"/>
      <c r="Q10" s="77"/>
      <c r="R10" s="81"/>
      <c r="S10" s="48">
        <v>4</v>
      </c>
      <c r="T10" s="48">
        <v>6</v>
      </c>
      <c r="U10" s="49">
        <v>103.009524</v>
      </c>
      <c r="V10" s="49">
        <v>0.008</v>
      </c>
      <c r="W10" s="49">
        <v>0.063046</v>
      </c>
      <c r="X10" s="49">
        <v>1.582709</v>
      </c>
      <c r="Y10" s="49">
        <v>0.2</v>
      </c>
      <c r="Z10" s="49">
        <v>0.3333333333333333</v>
      </c>
      <c r="AA10" s="72">
        <v>10</v>
      </c>
      <c r="AB10" s="72"/>
      <c r="AC10" s="73"/>
      <c r="AD10" s="79" t="s">
        <v>373</v>
      </c>
      <c r="AE10" s="95" t="s">
        <v>381</v>
      </c>
      <c r="AF10" s="79" t="s">
        <v>421</v>
      </c>
      <c r="AG10" s="79"/>
      <c r="AH10" s="79"/>
      <c r="AI10" s="79" t="s">
        <v>429</v>
      </c>
      <c r="AJ10" s="79">
        <v>500</v>
      </c>
      <c r="AK10" s="79"/>
      <c r="AL10" s="79" t="str">
        <f>REPLACE(INDEX(GroupVertices[Group],MATCH(Vertices[[#This Row],[Vertex]],GroupVertices[Vertex],0)),1,1,"")</f>
        <v>1</v>
      </c>
      <c r="AM10" s="48">
        <v>0</v>
      </c>
      <c r="AN10" s="49">
        <v>0</v>
      </c>
      <c r="AO10" s="48">
        <v>0</v>
      </c>
      <c r="AP10" s="49">
        <v>0</v>
      </c>
      <c r="AQ10" s="48">
        <v>0</v>
      </c>
      <c r="AR10" s="49">
        <v>0</v>
      </c>
      <c r="AS10" s="48">
        <v>7</v>
      </c>
      <c r="AT10" s="49">
        <v>100</v>
      </c>
      <c r="AU10" s="48">
        <v>7</v>
      </c>
      <c r="AV10" s="115" t="s">
        <v>753</v>
      </c>
      <c r="AW10" s="115" t="s">
        <v>786</v>
      </c>
      <c r="AX10" s="115" t="s">
        <v>807</v>
      </c>
      <c r="AY10" s="115" t="s">
        <v>807</v>
      </c>
      <c r="AZ10" s="2"/>
      <c r="BA10" s="3"/>
      <c r="BB10" s="3"/>
      <c r="BC10" s="3"/>
      <c r="BD10" s="3"/>
    </row>
    <row r="11" spans="1:56" ht="15">
      <c r="A11" s="65" t="s">
        <v>261</v>
      </c>
      <c r="B11" s="66"/>
      <c r="C11" s="66"/>
      <c r="D11" s="67">
        <v>500</v>
      </c>
      <c r="E11" s="69"/>
      <c r="F11" s="66"/>
      <c r="G11" s="66"/>
      <c r="H11" s="70" t="s">
        <v>261</v>
      </c>
      <c r="I11" s="71"/>
      <c r="J11" s="71"/>
      <c r="K11" s="70" t="s">
        <v>261</v>
      </c>
      <c r="L11" s="74"/>
      <c r="M11" s="75">
        <v>2128.474853515625</v>
      </c>
      <c r="N11" s="75">
        <v>6063.83349609375</v>
      </c>
      <c r="O11" s="76"/>
      <c r="P11" s="77"/>
      <c r="Q11" s="77"/>
      <c r="R11" s="81"/>
      <c r="S11" s="48">
        <v>8</v>
      </c>
      <c r="T11" s="48">
        <v>7</v>
      </c>
      <c r="U11" s="49">
        <v>298.97619</v>
      </c>
      <c r="V11" s="49">
        <v>0.008264</v>
      </c>
      <c r="W11" s="49">
        <v>0.077504</v>
      </c>
      <c r="X11" s="49">
        <v>2.009547</v>
      </c>
      <c r="Y11" s="49">
        <v>0.16071428571428573</v>
      </c>
      <c r="Z11" s="49">
        <v>0.625</v>
      </c>
      <c r="AA11" s="72">
        <v>11</v>
      </c>
      <c r="AB11" s="72"/>
      <c r="AC11" s="73"/>
      <c r="AD11" s="79" t="s">
        <v>373</v>
      </c>
      <c r="AE11" s="95" t="s">
        <v>382</v>
      </c>
      <c r="AF11" s="79" t="s">
        <v>421</v>
      </c>
      <c r="AG11" s="79"/>
      <c r="AH11" s="79"/>
      <c r="AI11" s="79" t="s">
        <v>430</v>
      </c>
      <c r="AJ11" s="79">
        <v>500</v>
      </c>
      <c r="AK11" s="79"/>
      <c r="AL11" s="79" t="str">
        <f>REPLACE(INDEX(GroupVertices[Group],MATCH(Vertices[[#This Row],[Vertex]],GroupVertices[Vertex],0)),1,1,"")</f>
        <v>1</v>
      </c>
      <c r="AM11" s="48">
        <v>0</v>
      </c>
      <c r="AN11" s="49">
        <v>0</v>
      </c>
      <c r="AO11" s="48">
        <v>0</v>
      </c>
      <c r="AP11" s="49">
        <v>0</v>
      </c>
      <c r="AQ11" s="48">
        <v>0</v>
      </c>
      <c r="AR11" s="49">
        <v>0</v>
      </c>
      <c r="AS11" s="48">
        <v>15</v>
      </c>
      <c r="AT11" s="49">
        <v>100</v>
      </c>
      <c r="AU11" s="48">
        <v>15</v>
      </c>
      <c r="AV11" s="115" t="s">
        <v>754</v>
      </c>
      <c r="AW11" s="115" t="s">
        <v>787</v>
      </c>
      <c r="AX11" s="115" t="s">
        <v>808</v>
      </c>
      <c r="AY11" s="115" t="s">
        <v>808</v>
      </c>
      <c r="AZ11" s="2"/>
      <c r="BA11" s="3"/>
      <c r="BB11" s="3"/>
      <c r="BC11" s="3"/>
      <c r="BD11" s="3"/>
    </row>
    <row r="12" spans="1:56" ht="15">
      <c r="A12" s="65" t="s">
        <v>262</v>
      </c>
      <c r="B12" s="66"/>
      <c r="C12" s="66"/>
      <c r="D12" s="67">
        <v>115.30301794266627</v>
      </c>
      <c r="E12" s="69"/>
      <c r="F12" s="66"/>
      <c r="G12" s="66"/>
      <c r="H12" s="70" t="s">
        <v>262</v>
      </c>
      <c r="I12" s="71"/>
      <c r="J12" s="71"/>
      <c r="K12" s="70" t="s">
        <v>262</v>
      </c>
      <c r="L12" s="74"/>
      <c r="M12" s="75">
        <v>673.7227172851562</v>
      </c>
      <c r="N12" s="75">
        <v>7428.1787109375</v>
      </c>
      <c r="O12" s="76"/>
      <c r="P12" s="77"/>
      <c r="Q12" s="77"/>
      <c r="R12" s="81"/>
      <c r="S12" s="48">
        <v>1</v>
      </c>
      <c r="T12" s="48">
        <v>1</v>
      </c>
      <c r="U12" s="49">
        <v>11.438095</v>
      </c>
      <c r="V12" s="49">
        <v>0.007407</v>
      </c>
      <c r="W12" s="49">
        <v>0.027183</v>
      </c>
      <c r="X12" s="49">
        <v>0.544694</v>
      </c>
      <c r="Y12" s="49">
        <v>0</v>
      </c>
      <c r="Z12" s="49">
        <v>0</v>
      </c>
      <c r="AA12" s="72">
        <v>12</v>
      </c>
      <c r="AB12" s="72"/>
      <c r="AC12" s="73"/>
      <c r="AD12" s="79" t="s">
        <v>373</v>
      </c>
      <c r="AE12" s="95" t="s">
        <v>383</v>
      </c>
      <c r="AF12" s="79" t="s">
        <v>421</v>
      </c>
      <c r="AG12" s="79"/>
      <c r="AH12" s="79"/>
      <c r="AI12" s="79">
        <v>0</v>
      </c>
      <c r="AJ12" s="79">
        <v>1</v>
      </c>
      <c r="AK12" s="79"/>
      <c r="AL12" s="79" t="str">
        <f>REPLACE(INDEX(GroupVertices[Group],MATCH(Vertices[[#This Row],[Vertex]],GroupVertices[Vertex],0)),1,1,"")</f>
        <v>1</v>
      </c>
      <c r="AM12" s="48">
        <v>1</v>
      </c>
      <c r="AN12" s="49">
        <v>7.142857142857143</v>
      </c>
      <c r="AO12" s="48">
        <v>0</v>
      </c>
      <c r="AP12" s="49">
        <v>0</v>
      </c>
      <c r="AQ12" s="48">
        <v>0</v>
      </c>
      <c r="AR12" s="49">
        <v>0</v>
      </c>
      <c r="AS12" s="48">
        <v>13</v>
      </c>
      <c r="AT12" s="49">
        <v>92.85714285714286</v>
      </c>
      <c r="AU12" s="48">
        <v>14</v>
      </c>
      <c r="AV12" s="115" t="s">
        <v>755</v>
      </c>
      <c r="AW12" s="115" t="s">
        <v>755</v>
      </c>
      <c r="AX12" s="115" t="s">
        <v>809</v>
      </c>
      <c r="AY12" s="115" t="s">
        <v>809</v>
      </c>
      <c r="AZ12" s="2"/>
      <c r="BA12" s="3"/>
      <c r="BB12" s="3"/>
      <c r="BC12" s="3"/>
      <c r="BD12" s="3"/>
    </row>
    <row r="13" spans="1:56" ht="15">
      <c r="A13" s="65" t="s">
        <v>263</v>
      </c>
      <c r="B13" s="66"/>
      <c r="C13" s="66"/>
      <c r="D13" s="67">
        <v>100</v>
      </c>
      <c r="E13" s="69"/>
      <c r="F13" s="66"/>
      <c r="G13" s="66"/>
      <c r="H13" s="70" t="s">
        <v>263</v>
      </c>
      <c r="I13" s="71"/>
      <c r="J13" s="71"/>
      <c r="K13" s="70" t="s">
        <v>263</v>
      </c>
      <c r="L13" s="74"/>
      <c r="M13" s="75">
        <v>3492.85546875</v>
      </c>
      <c r="N13" s="75">
        <v>9720.70703125</v>
      </c>
      <c r="O13" s="76"/>
      <c r="P13" s="77"/>
      <c r="Q13" s="77"/>
      <c r="R13" s="81"/>
      <c r="S13" s="48">
        <v>1</v>
      </c>
      <c r="T13" s="48">
        <v>1</v>
      </c>
      <c r="U13" s="49">
        <v>0</v>
      </c>
      <c r="V13" s="49">
        <v>0.007634</v>
      </c>
      <c r="W13" s="49">
        <v>0.031974</v>
      </c>
      <c r="X13" s="49">
        <v>0.540221</v>
      </c>
      <c r="Y13" s="49">
        <v>1</v>
      </c>
      <c r="Z13" s="49">
        <v>0</v>
      </c>
      <c r="AA13" s="72">
        <v>13</v>
      </c>
      <c r="AB13" s="72"/>
      <c r="AC13" s="73"/>
      <c r="AD13" s="79" t="s">
        <v>373</v>
      </c>
      <c r="AE13" s="95" t="s">
        <v>384</v>
      </c>
      <c r="AF13" s="79" t="s">
        <v>421</v>
      </c>
      <c r="AG13" s="79"/>
      <c r="AH13" s="79"/>
      <c r="AI13" s="79" t="s">
        <v>431</v>
      </c>
      <c r="AJ13" s="79">
        <v>3</v>
      </c>
      <c r="AK13" s="79"/>
      <c r="AL13" s="79" t="str">
        <f>REPLACE(INDEX(GroupVertices[Group],MATCH(Vertices[[#This Row],[Vertex]],GroupVertices[Vertex],0)),1,1,"")</f>
        <v>1</v>
      </c>
      <c r="AM13" s="48"/>
      <c r="AN13" s="49"/>
      <c r="AO13" s="48"/>
      <c r="AP13" s="49"/>
      <c r="AQ13" s="48"/>
      <c r="AR13" s="49"/>
      <c r="AS13" s="48"/>
      <c r="AT13" s="49"/>
      <c r="AU13" s="48"/>
      <c r="AV13" s="115" t="s">
        <v>756</v>
      </c>
      <c r="AW13" s="115" t="s">
        <v>756</v>
      </c>
      <c r="AX13" s="115" t="s">
        <v>756</v>
      </c>
      <c r="AY13" s="115" t="s">
        <v>756</v>
      </c>
      <c r="AZ13" s="2"/>
      <c r="BA13" s="3"/>
      <c r="BB13" s="3"/>
      <c r="BC13" s="3"/>
      <c r="BD13" s="3"/>
    </row>
    <row r="14" spans="1:56" ht="15">
      <c r="A14" s="65" t="s">
        <v>265</v>
      </c>
      <c r="B14" s="66"/>
      <c r="C14" s="66"/>
      <c r="D14" s="67">
        <v>100</v>
      </c>
      <c r="E14" s="69"/>
      <c r="F14" s="66"/>
      <c r="G14" s="66"/>
      <c r="H14" s="70" t="s">
        <v>265</v>
      </c>
      <c r="I14" s="71"/>
      <c r="J14" s="71"/>
      <c r="K14" s="70" t="s">
        <v>265</v>
      </c>
      <c r="L14" s="74"/>
      <c r="M14" s="75">
        <v>9816.79296875</v>
      </c>
      <c r="N14" s="75">
        <v>5987.904296875</v>
      </c>
      <c r="O14" s="76"/>
      <c r="P14" s="77"/>
      <c r="Q14" s="77"/>
      <c r="R14" s="81"/>
      <c r="S14" s="48">
        <v>1</v>
      </c>
      <c r="T14" s="48">
        <v>1</v>
      </c>
      <c r="U14" s="49">
        <v>0</v>
      </c>
      <c r="V14" s="49">
        <v>0.004975</v>
      </c>
      <c r="W14" s="49">
        <v>0.003403</v>
      </c>
      <c r="X14" s="49">
        <v>0.388458</v>
      </c>
      <c r="Y14" s="49">
        <v>0</v>
      </c>
      <c r="Z14" s="49">
        <v>1</v>
      </c>
      <c r="AA14" s="72">
        <v>14</v>
      </c>
      <c r="AB14" s="72"/>
      <c r="AC14" s="73"/>
      <c r="AD14" s="79" t="s">
        <v>373</v>
      </c>
      <c r="AE14" s="95" t="s">
        <v>385</v>
      </c>
      <c r="AF14" s="79" t="s">
        <v>421</v>
      </c>
      <c r="AG14" s="79"/>
      <c r="AH14" s="79"/>
      <c r="AI14" s="79" t="s">
        <v>432</v>
      </c>
      <c r="AJ14" s="79">
        <v>60</v>
      </c>
      <c r="AK14" s="79"/>
      <c r="AL14" s="79" t="str">
        <f>REPLACE(INDEX(GroupVertices[Group],MATCH(Vertices[[#This Row],[Vertex]],GroupVertices[Vertex],0)),1,1,"")</f>
        <v>4</v>
      </c>
      <c r="AM14" s="48">
        <v>0</v>
      </c>
      <c r="AN14" s="49">
        <v>0</v>
      </c>
      <c r="AO14" s="48">
        <v>0</v>
      </c>
      <c r="AP14" s="49">
        <v>0</v>
      </c>
      <c r="AQ14" s="48">
        <v>0</v>
      </c>
      <c r="AR14" s="49">
        <v>0</v>
      </c>
      <c r="AS14" s="48">
        <v>2</v>
      </c>
      <c r="AT14" s="49">
        <v>100</v>
      </c>
      <c r="AU14" s="48">
        <v>2</v>
      </c>
      <c r="AV14" s="115" t="s">
        <v>757</v>
      </c>
      <c r="AW14" s="115" t="s">
        <v>757</v>
      </c>
      <c r="AX14" s="115" t="s">
        <v>711</v>
      </c>
      <c r="AY14" s="115" t="s">
        <v>711</v>
      </c>
      <c r="AZ14" s="2"/>
      <c r="BA14" s="3"/>
      <c r="BB14" s="3"/>
      <c r="BC14" s="3"/>
      <c r="BD14" s="3"/>
    </row>
    <row r="15" spans="1:56" ht="15">
      <c r="A15" s="65" t="s">
        <v>266</v>
      </c>
      <c r="B15" s="66"/>
      <c r="C15" s="66"/>
      <c r="D15" s="67">
        <v>305.63510425361966</v>
      </c>
      <c r="E15" s="69"/>
      <c r="F15" s="66"/>
      <c r="G15" s="66"/>
      <c r="H15" s="70" t="s">
        <v>266</v>
      </c>
      <c r="I15" s="71"/>
      <c r="J15" s="71"/>
      <c r="K15" s="70" t="s">
        <v>266</v>
      </c>
      <c r="L15" s="74"/>
      <c r="M15" s="75">
        <v>9662.7021484375</v>
      </c>
      <c r="N15" s="75">
        <v>7725.49951171875</v>
      </c>
      <c r="O15" s="76"/>
      <c r="P15" s="77"/>
      <c r="Q15" s="77"/>
      <c r="R15" s="81"/>
      <c r="S15" s="48">
        <v>4</v>
      </c>
      <c r="T15" s="48">
        <v>4</v>
      </c>
      <c r="U15" s="49">
        <v>153.7</v>
      </c>
      <c r="V15" s="49">
        <v>0.00641</v>
      </c>
      <c r="W15" s="49">
        <v>0.02097</v>
      </c>
      <c r="X15" s="49">
        <v>1.402696</v>
      </c>
      <c r="Y15" s="49">
        <v>0.1</v>
      </c>
      <c r="Z15" s="49">
        <v>0.6</v>
      </c>
      <c r="AA15" s="72">
        <v>15</v>
      </c>
      <c r="AB15" s="72"/>
      <c r="AC15" s="73"/>
      <c r="AD15" s="79" t="s">
        <v>373</v>
      </c>
      <c r="AE15" s="95" t="s">
        <v>386</v>
      </c>
      <c r="AF15" s="79" t="s">
        <v>421</v>
      </c>
      <c r="AG15" s="79"/>
      <c r="AH15" s="79"/>
      <c r="AI15" s="79" t="s">
        <v>433</v>
      </c>
      <c r="AJ15" s="79">
        <v>500</v>
      </c>
      <c r="AK15" s="79"/>
      <c r="AL15" s="79" t="str">
        <f>REPLACE(INDEX(GroupVertices[Group],MATCH(Vertices[[#This Row],[Vertex]],GroupVertices[Vertex],0)),1,1,"")</f>
        <v>4</v>
      </c>
      <c r="AM15" s="48">
        <v>0</v>
      </c>
      <c r="AN15" s="49">
        <v>0</v>
      </c>
      <c r="AO15" s="48">
        <v>0</v>
      </c>
      <c r="AP15" s="49">
        <v>0</v>
      </c>
      <c r="AQ15" s="48">
        <v>0</v>
      </c>
      <c r="AR15" s="49">
        <v>0</v>
      </c>
      <c r="AS15" s="48">
        <v>8</v>
      </c>
      <c r="AT15" s="49">
        <v>100</v>
      </c>
      <c r="AU15" s="48">
        <v>8</v>
      </c>
      <c r="AV15" s="115" t="s">
        <v>757</v>
      </c>
      <c r="AW15" s="115" t="s">
        <v>757</v>
      </c>
      <c r="AX15" s="115" t="s">
        <v>711</v>
      </c>
      <c r="AY15" s="115" t="s">
        <v>711</v>
      </c>
      <c r="AZ15" s="2"/>
      <c r="BA15" s="3"/>
      <c r="BB15" s="3"/>
      <c r="BC15" s="3"/>
      <c r="BD15" s="3"/>
    </row>
    <row r="16" spans="1:56" ht="15">
      <c r="A16" s="65" t="s">
        <v>267</v>
      </c>
      <c r="B16" s="66"/>
      <c r="C16" s="66"/>
      <c r="D16" s="67">
        <v>115.16285694857507</v>
      </c>
      <c r="E16" s="69"/>
      <c r="F16" s="66"/>
      <c r="G16" s="66"/>
      <c r="H16" s="70" t="s">
        <v>267</v>
      </c>
      <c r="I16" s="71"/>
      <c r="J16" s="71"/>
      <c r="K16" s="70" t="s">
        <v>267</v>
      </c>
      <c r="L16" s="74"/>
      <c r="M16" s="75">
        <v>8370.6884765625</v>
      </c>
      <c r="N16" s="75">
        <v>2831.74755859375</v>
      </c>
      <c r="O16" s="76"/>
      <c r="P16" s="77"/>
      <c r="Q16" s="77"/>
      <c r="R16" s="81"/>
      <c r="S16" s="48">
        <v>1</v>
      </c>
      <c r="T16" s="48">
        <v>1</v>
      </c>
      <c r="U16" s="49">
        <v>11.333333</v>
      </c>
      <c r="V16" s="49">
        <v>0.005076</v>
      </c>
      <c r="W16" s="49">
        <v>0.004037</v>
      </c>
      <c r="X16" s="49">
        <v>0.697203</v>
      </c>
      <c r="Y16" s="49">
        <v>0</v>
      </c>
      <c r="Z16" s="49">
        <v>0</v>
      </c>
      <c r="AA16" s="72">
        <v>16</v>
      </c>
      <c r="AB16" s="72"/>
      <c r="AC16" s="73"/>
      <c r="AD16" s="79" t="s">
        <v>373</v>
      </c>
      <c r="AE16" s="95" t="s">
        <v>387</v>
      </c>
      <c r="AF16" s="79" t="s">
        <v>421</v>
      </c>
      <c r="AG16" s="79"/>
      <c r="AH16" s="79"/>
      <c r="AI16" s="79" t="s">
        <v>434</v>
      </c>
      <c r="AJ16" s="79">
        <v>500</v>
      </c>
      <c r="AK16" s="79"/>
      <c r="AL16" s="79" t="str">
        <f>REPLACE(INDEX(GroupVertices[Group],MATCH(Vertices[[#This Row],[Vertex]],GroupVertices[Vertex],0)),1,1,"")</f>
        <v>4</v>
      </c>
      <c r="AM16" s="48">
        <v>0</v>
      </c>
      <c r="AN16" s="49">
        <v>0</v>
      </c>
      <c r="AO16" s="48">
        <v>1</v>
      </c>
      <c r="AP16" s="49">
        <v>50</v>
      </c>
      <c r="AQ16" s="48">
        <v>0</v>
      </c>
      <c r="AR16" s="49">
        <v>0</v>
      </c>
      <c r="AS16" s="48">
        <v>1</v>
      </c>
      <c r="AT16" s="49">
        <v>50</v>
      </c>
      <c r="AU16" s="48">
        <v>2</v>
      </c>
      <c r="AV16" s="115" t="s">
        <v>758</v>
      </c>
      <c r="AW16" s="115" t="s">
        <v>758</v>
      </c>
      <c r="AX16" s="115" t="s">
        <v>810</v>
      </c>
      <c r="AY16" s="115" t="s">
        <v>810</v>
      </c>
      <c r="AZ16" s="2"/>
      <c r="BA16" s="3"/>
      <c r="BB16" s="3"/>
      <c r="BC16" s="3"/>
      <c r="BD16" s="3"/>
    </row>
    <row r="17" spans="1:56" ht="15">
      <c r="A17" s="65" t="s">
        <v>268</v>
      </c>
      <c r="B17" s="66"/>
      <c r="C17" s="66"/>
      <c r="D17" s="67">
        <v>142.0546305041883</v>
      </c>
      <c r="E17" s="69"/>
      <c r="F17" s="66"/>
      <c r="G17" s="66"/>
      <c r="H17" s="70" t="s">
        <v>268</v>
      </c>
      <c r="I17" s="71"/>
      <c r="J17" s="71"/>
      <c r="K17" s="70" t="s">
        <v>268</v>
      </c>
      <c r="L17" s="74"/>
      <c r="M17" s="75">
        <v>7710.224609375</v>
      </c>
      <c r="N17" s="75">
        <v>8265.6025390625</v>
      </c>
      <c r="O17" s="76"/>
      <c r="P17" s="77"/>
      <c r="Q17" s="77"/>
      <c r="R17" s="81"/>
      <c r="S17" s="48">
        <v>1</v>
      </c>
      <c r="T17" s="48">
        <v>1</v>
      </c>
      <c r="U17" s="49">
        <v>31.433333</v>
      </c>
      <c r="V17" s="49">
        <v>0.005882</v>
      </c>
      <c r="W17" s="49">
        <v>0.003906</v>
      </c>
      <c r="X17" s="49">
        <v>0.72646</v>
      </c>
      <c r="Y17" s="49">
        <v>0</v>
      </c>
      <c r="Z17" s="49">
        <v>0</v>
      </c>
      <c r="AA17" s="72">
        <v>17</v>
      </c>
      <c r="AB17" s="72"/>
      <c r="AC17" s="73"/>
      <c r="AD17" s="79" t="s">
        <v>373</v>
      </c>
      <c r="AE17" s="79" t="s">
        <v>388</v>
      </c>
      <c r="AF17" s="79" t="s">
        <v>421</v>
      </c>
      <c r="AG17" s="79"/>
      <c r="AH17" s="79"/>
      <c r="AI17" s="79" t="s">
        <v>435</v>
      </c>
      <c r="AJ17" s="79">
        <v>23</v>
      </c>
      <c r="AK17" s="79"/>
      <c r="AL17" s="79" t="str">
        <f>REPLACE(INDEX(GroupVertices[Group],MATCH(Vertices[[#This Row],[Vertex]],GroupVertices[Vertex],0)),1,1,"")</f>
        <v>4</v>
      </c>
      <c r="AM17" s="48">
        <v>0</v>
      </c>
      <c r="AN17" s="49">
        <v>0</v>
      </c>
      <c r="AO17" s="48">
        <v>0</v>
      </c>
      <c r="AP17" s="49">
        <v>0</v>
      </c>
      <c r="AQ17" s="48">
        <v>0</v>
      </c>
      <c r="AR17" s="49">
        <v>0</v>
      </c>
      <c r="AS17" s="48">
        <v>2</v>
      </c>
      <c r="AT17" s="49">
        <v>100</v>
      </c>
      <c r="AU17" s="48">
        <v>2</v>
      </c>
      <c r="AV17" s="115" t="s">
        <v>757</v>
      </c>
      <c r="AW17" s="115" t="s">
        <v>757</v>
      </c>
      <c r="AX17" s="115" t="s">
        <v>711</v>
      </c>
      <c r="AY17" s="115" t="s">
        <v>711</v>
      </c>
      <c r="AZ17" s="2"/>
      <c r="BA17" s="3"/>
      <c r="BB17" s="3"/>
      <c r="BC17" s="3"/>
      <c r="BD17" s="3"/>
    </row>
    <row r="18" spans="1:56" ht="15">
      <c r="A18" s="65" t="s">
        <v>269</v>
      </c>
      <c r="B18" s="66"/>
      <c r="C18" s="66"/>
      <c r="D18" s="67">
        <v>241.95110319654552</v>
      </c>
      <c r="E18" s="69"/>
      <c r="F18" s="66"/>
      <c r="G18" s="66"/>
      <c r="H18" s="70" t="s">
        <v>269</v>
      </c>
      <c r="I18" s="71"/>
      <c r="J18" s="71"/>
      <c r="K18" s="70" t="s">
        <v>269</v>
      </c>
      <c r="L18" s="74"/>
      <c r="M18" s="75">
        <v>7773.2626953125</v>
      </c>
      <c r="N18" s="75">
        <v>5856.0224609375</v>
      </c>
      <c r="O18" s="76"/>
      <c r="P18" s="77"/>
      <c r="Q18" s="77"/>
      <c r="R18" s="81"/>
      <c r="S18" s="48">
        <v>1</v>
      </c>
      <c r="T18" s="48">
        <v>1</v>
      </c>
      <c r="U18" s="49">
        <v>106.1</v>
      </c>
      <c r="V18" s="49">
        <v>0.007519</v>
      </c>
      <c r="W18" s="49">
        <v>0.02003</v>
      </c>
      <c r="X18" s="49">
        <v>0.659176</v>
      </c>
      <c r="Y18" s="49">
        <v>0</v>
      </c>
      <c r="Z18" s="49">
        <v>0</v>
      </c>
      <c r="AA18" s="72">
        <v>18</v>
      </c>
      <c r="AB18" s="72"/>
      <c r="AC18" s="73"/>
      <c r="AD18" s="79" t="s">
        <v>373</v>
      </c>
      <c r="AE18" s="95" t="s">
        <v>389</v>
      </c>
      <c r="AF18" s="79" t="s">
        <v>421</v>
      </c>
      <c r="AG18" s="79"/>
      <c r="AH18" s="79"/>
      <c r="AI18" s="79">
        <v>0</v>
      </c>
      <c r="AJ18" s="79">
        <v>1</v>
      </c>
      <c r="AK18" s="79"/>
      <c r="AL18" s="79" t="str">
        <f>REPLACE(INDEX(GroupVertices[Group],MATCH(Vertices[[#This Row],[Vertex]],GroupVertices[Vertex],0)),1,1,"")</f>
        <v>4</v>
      </c>
      <c r="AM18" s="48"/>
      <c r="AN18" s="49"/>
      <c r="AO18" s="48"/>
      <c r="AP18" s="49"/>
      <c r="AQ18" s="48"/>
      <c r="AR18" s="49"/>
      <c r="AS18" s="48"/>
      <c r="AT18" s="49"/>
      <c r="AU18" s="48"/>
      <c r="AV18" s="115" t="s">
        <v>756</v>
      </c>
      <c r="AW18" s="115" t="s">
        <v>756</v>
      </c>
      <c r="AX18" s="115" t="s">
        <v>756</v>
      </c>
      <c r="AY18" s="115" t="s">
        <v>756</v>
      </c>
      <c r="AZ18" s="2"/>
      <c r="BA18" s="3"/>
      <c r="BB18" s="3"/>
      <c r="BC18" s="3"/>
      <c r="BD18" s="3"/>
    </row>
    <row r="19" spans="1:56" ht="15">
      <c r="A19" s="65" t="s">
        <v>270</v>
      </c>
      <c r="B19" s="66"/>
      <c r="C19" s="66"/>
      <c r="D19" s="67">
        <v>100</v>
      </c>
      <c r="E19" s="69"/>
      <c r="F19" s="66"/>
      <c r="G19" s="66"/>
      <c r="H19" s="70" t="s">
        <v>270</v>
      </c>
      <c r="I19" s="71"/>
      <c r="J19" s="71"/>
      <c r="K19" s="70" t="s">
        <v>270</v>
      </c>
      <c r="L19" s="74"/>
      <c r="M19" s="75">
        <v>3290.1796875</v>
      </c>
      <c r="N19" s="75">
        <v>2790.569580078125</v>
      </c>
      <c r="O19" s="76"/>
      <c r="P19" s="77"/>
      <c r="Q19" s="77"/>
      <c r="R19" s="81"/>
      <c r="S19" s="48">
        <v>1</v>
      </c>
      <c r="T19" s="48">
        <v>1</v>
      </c>
      <c r="U19" s="49">
        <v>0</v>
      </c>
      <c r="V19" s="49">
        <v>0.007299</v>
      </c>
      <c r="W19" s="49">
        <v>0.019396</v>
      </c>
      <c r="X19" s="49">
        <v>0.350431</v>
      </c>
      <c r="Y19" s="49">
        <v>0</v>
      </c>
      <c r="Z19" s="49">
        <v>1</v>
      </c>
      <c r="AA19" s="72">
        <v>19</v>
      </c>
      <c r="AB19" s="72"/>
      <c r="AC19" s="73"/>
      <c r="AD19" s="79" t="s">
        <v>373</v>
      </c>
      <c r="AE19" s="95" t="s">
        <v>390</v>
      </c>
      <c r="AF19" s="79" t="s">
        <v>421</v>
      </c>
      <c r="AG19" s="79"/>
      <c r="AH19" s="79"/>
      <c r="AI19" s="79">
        <v>0</v>
      </c>
      <c r="AJ19" s="79">
        <v>1</v>
      </c>
      <c r="AK19" s="79"/>
      <c r="AL19" s="79" t="str">
        <f>REPLACE(INDEX(GroupVertices[Group],MATCH(Vertices[[#This Row],[Vertex]],GroupVertices[Vertex],0)),1,1,"")</f>
        <v>1</v>
      </c>
      <c r="AM19" s="48"/>
      <c r="AN19" s="49"/>
      <c r="AO19" s="48"/>
      <c r="AP19" s="49"/>
      <c r="AQ19" s="48"/>
      <c r="AR19" s="49"/>
      <c r="AS19" s="48"/>
      <c r="AT19" s="49"/>
      <c r="AU19" s="48"/>
      <c r="AV19" s="115" t="s">
        <v>756</v>
      </c>
      <c r="AW19" s="115" t="s">
        <v>756</v>
      </c>
      <c r="AX19" s="115" t="s">
        <v>756</v>
      </c>
      <c r="AY19" s="115" t="s">
        <v>756</v>
      </c>
      <c r="AZ19" s="2"/>
      <c r="BA19" s="3"/>
      <c r="BB19" s="3"/>
      <c r="BC19" s="3"/>
      <c r="BD19" s="3"/>
    </row>
    <row r="20" spans="1:56" ht="15">
      <c r="A20" s="65" t="s">
        <v>271</v>
      </c>
      <c r="B20" s="66"/>
      <c r="C20" s="66"/>
      <c r="D20" s="67">
        <v>138.44230271313577</v>
      </c>
      <c r="E20" s="69"/>
      <c r="F20" s="66"/>
      <c r="G20" s="66"/>
      <c r="H20" s="70" t="s">
        <v>271</v>
      </c>
      <c r="I20" s="71"/>
      <c r="J20" s="71"/>
      <c r="K20" s="70" t="s">
        <v>271</v>
      </c>
      <c r="L20" s="74"/>
      <c r="M20" s="75">
        <v>9038.1787109375</v>
      </c>
      <c r="N20" s="75">
        <v>3387.3037109375</v>
      </c>
      <c r="O20" s="76"/>
      <c r="P20" s="77"/>
      <c r="Q20" s="77"/>
      <c r="R20" s="81"/>
      <c r="S20" s="48">
        <v>1</v>
      </c>
      <c r="T20" s="48">
        <v>1</v>
      </c>
      <c r="U20" s="49">
        <v>28.733333</v>
      </c>
      <c r="V20" s="49">
        <v>0.007634</v>
      </c>
      <c r="W20" s="49">
        <v>0.02282</v>
      </c>
      <c r="X20" s="49">
        <v>0.571224</v>
      </c>
      <c r="Y20" s="49">
        <v>0</v>
      </c>
      <c r="Z20" s="49">
        <v>0</v>
      </c>
      <c r="AA20" s="72">
        <v>20</v>
      </c>
      <c r="AB20" s="72"/>
      <c r="AC20" s="73"/>
      <c r="AD20" s="79" t="s">
        <v>373</v>
      </c>
      <c r="AE20" s="95" t="s">
        <v>391</v>
      </c>
      <c r="AF20" s="79" t="s">
        <v>421</v>
      </c>
      <c r="AG20" s="79"/>
      <c r="AH20" s="79"/>
      <c r="AI20" s="79" t="s">
        <v>436</v>
      </c>
      <c r="AJ20" s="79">
        <v>19</v>
      </c>
      <c r="AK20" s="79"/>
      <c r="AL20" s="79" t="str">
        <f>REPLACE(INDEX(GroupVertices[Group],MATCH(Vertices[[#This Row],[Vertex]],GroupVertices[Vertex],0)),1,1,"")</f>
        <v>4</v>
      </c>
      <c r="AM20" s="48">
        <v>0</v>
      </c>
      <c r="AN20" s="49">
        <v>0</v>
      </c>
      <c r="AO20" s="48">
        <v>0</v>
      </c>
      <c r="AP20" s="49">
        <v>0</v>
      </c>
      <c r="AQ20" s="48">
        <v>0</v>
      </c>
      <c r="AR20" s="49">
        <v>0</v>
      </c>
      <c r="AS20" s="48">
        <v>3</v>
      </c>
      <c r="AT20" s="49">
        <v>100</v>
      </c>
      <c r="AU20" s="48">
        <v>3</v>
      </c>
      <c r="AV20" s="115" t="s">
        <v>759</v>
      </c>
      <c r="AW20" s="115" t="s">
        <v>759</v>
      </c>
      <c r="AX20" s="115" t="s">
        <v>811</v>
      </c>
      <c r="AY20" s="115" t="s">
        <v>811</v>
      </c>
      <c r="AZ20" s="2"/>
      <c r="BA20" s="3"/>
      <c r="BB20" s="3"/>
      <c r="BC20" s="3"/>
      <c r="BD20" s="3"/>
    </row>
    <row r="21" spans="1:56" ht="15">
      <c r="A21" s="65" t="s">
        <v>272</v>
      </c>
      <c r="B21" s="66"/>
      <c r="C21" s="66"/>
      <c r="D21" s="67">
        <v>127.42693322836176</v>
      </c>
      <c r="E21" s="69"/>
      <c r="F21" s="66"/>
      <c r="G21" s="66"/>
      <c r="H21" s="70" t="s">
        <v>272</v>
      </c>
      <c r="I21" s="71"/>
      <c r="J21" s="71"/>
      <c r="K21" s="70" t="s">
        <v>272</v>
      </c>
      <c r="L21" s="74"/>
      <c r="M21" s="75">
        <v>8863.6396484375</v>
      </c>
      <c r="N21" s="75">
        <v>9699.9501953125</v>
      </c>
      <c r="O21" s="76"/>
      <c r="P21" s="77"/>
      <c r="Q21" s="77"/>
      <c r="R21" s="81"/>
      <c r="S21" s="48">
        <v>2</v>
      </c>
      <c r="T21" s="48">
        <v>2</v>
      </c>
      <c r="U21" s="49">
        <v>20.5</v>
      </c>
      <c r="V21" s="49">
        <v>0.006289</v>
      </c>
      <c r="W21" s="49">
        <v>0.021099</v>
      </c>
      <c r="X21" s="49">
        <v>1.039027</v>
      </c>
      <c r="Y21" s="49">
        <v>0.16666666666666666</v>
      </c>
      <c r="Z21" s="49">
        <v>0</v>
      </c>
      <c r="AA21" s="72">
        <v>21</v>
      </c>
      <c r="AB21" s="72"/>
      <c r="AC21" s="73"/>
      <c r="AD21" s="79" t="s">
        <v>373</v>
      </c>
      <c r="AE21" s="95" t="s">
        <v>392</v>
      </c>
      <c r="AF21" s="79" t="s">
        <v>421</v>
      </c>
      <c r="AG21" s="79"/>
      <c r="AH21" s="79"/>
      <c r="AI21" s="79" t="s">
        <v>437</v>
      </c>
      <c r="AJ21" s="79">
        <v>163</v>
      </c>
      <c r="AK21" s="79"/>
      <c r="AL21" s="79" t="str">
        <f>REPLACE(INDEX(GroupVertices[Group],MATCH(Vertices[[#This Row],[Vertex]],GroupVertices[Vertex],0)),1,1,"")</f>
        <v>4</v>
      </c>
      <c r="AM21" s="48">
        <v>0</v>
      </c>
      <c r="AN21" s="49">
        <v>0</v>
      </c>
      <c r="AO21" s="48">
        <v>0</v>
      </c>
      <c r="AP21" s="49">
        <v>0</v>
      </c>
      <c r="AQ21" s="48">
        <v>0</v>
      </c>
      <c r="AR21" s="49">
        <v>0</v>
      </c>
      <c r="AS21" s="48">
        <v>4</v>
      </c>
      <c r="AT21" s="49">
        <v>100</v>
      </c>
      <c r="AU21" s="48">
        <v>4</v>
      </c>
      <c r="AV21" s="115" t="s">
        <v>757</v>
      </c>
      <c r="AW21" s="115" t="s">
        <v>757</v>
      </c>
      <c r="AX21" s="115" t="s">
        <v>711</v>
      </c>
      <c r="AY21" s="115" t="s">
        <v>711</v>
      </c>
      <c r="AZ21" s="2"/>
      <c r="BA21" s="3"/>
      <c r="BB21" s="3"/>
      <c r="BC21" s="3"/>
      <c r="BD21" s="3"/>
    </row>
    <row r="22" spans="1:56" ht="15">
      <c r="A22" s="65" t="s">
        <v>273</v>
      </c>
      <c r="B22" s="66"/>
      <c r="C22" s="66"/>
      <c r="D22" s="67">
        <v>102.40821852736835</v>
      </c>
      <c r="E22" s="69"/>
      <c r="F22" s="66"/>
      <c r="G22" s="66"/>
      <c r="H22" s="70" t="s">
        <v>273</v>
      </c>
      <c r="I22" s="71"/>
      <c r="J22" s="71"/>
      <c r="K22" s="70" t="s">
        <v>273</v>
      </c>
      <c r="L22" s="74"/>
      <c r="M22" s="75">
        <v>9543.0693359375</v>
      </c>
      <c r="N22" s="75">
        <v>4847.52587890625</v>
      </c>
      <c r="O22" s="76"/>
      <c r="P22" s="77"/>
      <c r="Q22" s="77"/>
      <c r="R22" s="81"/>
      <c r="S22" s="48">
        <v>3</v>
      </c>
      <c r="T22" s="48">
        <v>3</v>
      </c>
      <c r="U22" s="49">
        <v>1.8</v>
      </c>
      <c r="V22" s="49">
        <v>0.006289</v>
      </c>
      <c r="W22" s="49">
        <v>0.023166</v>
      </c>
      <c r="X22" s="49">
        <v>1.014654</v>
      </c>
      <c r="Y22" s="49">
        <v>0.5</v>
      </c>
      <c r="Z22" s="49">
        <v>0.3333333333333333</v>
      </c>
      <c r="AA22" s="72">
        <v>22</v>
      </c>
      <c r="AB22" s="72"/>
      <c r="AC22" s="73"/>
      <c r="AD22" s="79" t="s">
        <v>373</v>
      </c>
      <c r="AE22" s="95" t="s">
        <v>393</v>
      </c>
      <c r="AF22" s="79" t="s">
        <v>421</v>
      </c>
      <c r="AG22" s="79"/>
      <c r="AH22" s="79"/>
      <c r="AI22" s="79" t="s">
        <v>438</v>
      </c>
      <c r="AJ22" s="79">
        <v>25</v>
      </c>
      <c r="AK22" s="79"/>
      <c r="AL22" s="79" t="str">
        <f>REPLACE(INDEX(GroupVertices[Group],MATCH(Vertices[[#This Row],[Vertex]],GroupVertices[Vertex],0)),1,1,"")</f>
        <v>4</v>
      </c>
      <c r="AM22" s="48">
        <v>0</v>
      </c>
      <c r="AN22" s="49">
        <v>0</v>
      </c>
      <c r="AO22" s="48">
        <v>0</v>
      </c>
      <c r="AP22" s="49">
        <v>0</v>
      </c>
      <c r="AQ22" s="48">
        <v>0</v>
      </c>
      <c r="AR22" s="49">
        <v>0</v>
      </c>
      <c r="AS22" s="48">
        <v>13</v>
      </c>
      <c r="AT22" s="49">
        <v>100</v>
      </c>
      <c r="AU22" s="48">
        <v>13</v>
      </c>
      <c r="AV22" s="115" t="s">
        <v>760</v>
      </c>
      <c r="AW22" s="115" t="s">
        <v>788</v>
      </c>
      <c r="AX22" s="115" t="s">
        <v>812</v>
      </c>
      <c r="AY22" s="115" t="s">
        <v>836</v>
      </c>
      <c r="AZ22" s="2"/>
      <c r="BA22" s="3"/>
      <c r="BB22" s="3"/>
      <c r="BC22" s="3"/>
      <c r="BD22" s="3"/>
    </row>
    <row r="23" spans="1:56" ht="15">
      <c r="A23" s="65" t="s">
        <v>274</v>
      </c>
      <c r="B23" s="66"/>
      <c r="C23" s="66"/>
      <c r="D23" s="67">
        <v>126.80895090675949</v>
      </c>
      <c r="E23" s="69"/>
      <c r="F23" s="66"/>
      <c r="G23" s="66"/>
      <c r="H23" s="70" t="s">
        <v>274</v>
      </c>
      <c r="I23" s="71"/>
      <c r="J23" s="71"/>
      <c r="K23" s="70" t="s">
        <v>274</v>
      </c>
      <c r="L23" s="74"/>
      <c r="M23" s="75">
        <v>446.65985107421875</v>
      </c>
      <c r="N23" s="75">
        <v>4858.9130859375</v>
      </c>
      <c r="O23" s="76"/>
      <c r="P23" s="77"/>
      <c r="Q23" s="77"/>
      <c r="R23" s="81"/>
      <c r="S23" s="48">
        <v>1</v>
      </c>
      <c r="T23" s="48">
        <v>1</v>
      </c>
      <c r="U23" s="49">
        <v>20.038095</v>
      </c>
      <c r="V23" s="49">
        <v>0.007042</v>
      </c>
      <c r="W23" s="49">
        <v>0.016735</v>
      </c>
      <c r="X23" s="49">
        <v>0.546919</v>
      </c>
      <c r="Y23" s="49">
        <v>0</v>
      </c>
      <c r="Z23" s="49">
        <v>0</v>
      </c>
      <c r="AA23" s="72">
        <v>23</v>
      </c>
      <c r="AB23" s="72"/>
      <c r="AC23" s="73"/>
      <c r="AD23" s="79" t="s">
        <v>373</v>
      </c>
      <c r="AE23" s="95" t="s">
        <v>394</v>
      </c>
      <c r="AF23" s="79" t="s">
        <v>421</v>
      </c>
      <c r="AG23" s="79"/>
      <c r="AH23" s="79"/>
      <c r="AI23" s="79" t="s">
        <v>439</v>
      </c>
      <c r="AJ23" s="79">
        <v>500</v>
      </c>
      <c r="AK23" s="79"/>
      <c r="AL23" s="79" t="str">
        <f>REPLACE(INDEX(GroupVertices[Group],MATCH(Vertices[[#This Row],[Vertex]],GroupVertices[Vertex],0)),1,1,"")</f>
        <v>1</v>
      </c>
      <c r="AM23" s="48">
        <v>0</v>
      </c>
      <c r="AN23" s="49">
        <v>0</v>
      </c>
      <c r="AO23" s="48">
        <v>0</v>
      </c>
      <c r="AP23" s="49">
        <v>0</v>
      </c>
      <c r="AQ23" s="48">
        <v>0</v>
      </c>
      <c r="AR23" s="49">
        <v>0</v>
      </c>
      <c r="AS23" s="48">
        <v>1</v>
      </c>
      <c r="AT23" s="49">
        <v>100</v>
      </c>
      <c r="AU23" s="48">
        <v>1</v>
      </c>
      <c r="AV23" s="115" t="s">
        <v>547</v>
      </c>
      <c r="AW23" s="115" t="s">
        <v>547</v>
      </c>
      <c r="AX23" s="115" t="s">
        <v>756</v>
      </c>
      <c r="AY23" s="115" t="s">
        <v>756</v>
      </c>
      <c r="AZ23" s="2"/>
      <c r="BA23" s="3"/>
      <c r="BB23" s="3"/>
      <c r="BC23" s="3"/>
      <c r="BD23" s="3"/>
    </row>
    <row r="24" spans="1:56" ht="15">
      <c r="A24" s="65" t="s">
        <v>276</v>
      </c>
      <c r="B24" s="66"/>
      <c r="C24" s="66"/>
      <c r="D24" s="67">
        <v>500</v>
      </c>
      <c r="E24" s="69"/>
      <c r="F24" s="66"/>
      <c r="G24" s="66"/>
      <c r="H24" s="70" t="s">
        <v>276</v>
      </c>
      <c r="I24" s="71"/>
      <c r="J24" s="71"/>
      <c r="K24" s="70" t="s">
        <v>276</v>
      </c>
      <c r="L24" s="74"/>
      <c r="M24" s="75">
        <v>467.5758972167969</v>
      </c>
      <c r="N24" s="75">
        <v>8885.458984375</v>
      </c>
      <c r="O24" s="76"/>
      <c r="P24" s="77"/>
      <c r="Q24" s="77"/>
      <c r="R24" s="81"/>
      <c r="S24" s="48">
        <v>4</v>
      </c>
      <c r="T24" s="48">
        <v>4</v>
      </c>
      <c r="U24" s="49">
        <v>479.266667</v>
      </c>
      <c r="V24" s="49">
        <v>0.009174</v>
      </c>
      <c r="W24" s="49">
        <v>0.04007</v>
      </c>
      <c r="X24" s="49">
        <v>1.445179</v>
      </c>
      <c r="Y24" s="49">
        <v>0.15</v>
      </c>
      <c r="Z24" s="49">
        <v>0.2</v>
      </c>
      <c r="AA24" s="72">
        <v>24</v>
      </c>
      <c r="AB24" s="72"/>
      <c r="AC24" s="73"/>
      <c r="AD24" s="79" t="s">
        <v>373</v>
      </c>
      <c r="AE24" s="95" t="s">
        <v>395</v>
      </c>
      <c r="AF24" s="79" t="s">
        <v>421</v>
      </c>
      <c r="AG24" s="79"/>
      <c r="AH24" s="79"/>
      <c r="AI24" s="79" t="s">
        <v>440</v>
      </c>
      <c r="AJ24" s="79">
        <v>500</v>
      </c>
      <c r="AK24" s="79"/>
      <c r="AL24" s="79" t="str">
        <f>REPLACE(INDEX(GroupVertices[Group],MATCH(Vertices[[#This Row],[Vertex]],GroupVertices[Vertex],0)),1,1,"")</f>
        <v>1</v>
      </c>
      <c r="AM24" s="48">
        <v>0</v>
      </c>
      <c r="AN24" s="49">
        <v>0</v>
      </c>
      <c r="AO24" s="48">
        <v>0</v>
      </c>
      <c r="AP24" s="49">
        <v>0</v>
      </c>
      <c r="AQ24" s="48">
        <v>0</v>
      </c>
      <c r="AR24" s="49">
        <v>0</v>
      </c>
      <c r="AS24" s="48">
        <v>6</v>
      </c>
      <c r="AT24" s="49">
        <v>100</v>
      </c>
      <c r="AU24" s="48">
        <v>6</v>
      </c>
      <c r="AV24" s="115" t="s">
        <v>761</v>
      </c>
      <c r="AW24" s="115" t="s">
        <v>789</v>
      </c>
      <c r="AX24" s="115" t="s">
        <v>735</v>
      </c>
      <c r="AY24" s="115" t="s">
        <v>735</v>
      </c>
      <c r="AZ24" s="2"/>
      <c r="BA24" s="3"/>
      <c r="BB24" s="3"/>
      <c r="BC24" s="3"/>
      <c r="BD24" s="3"/>
    </row>
    <row r="25" spans="1:56" ht="15">
      <c r="A25" s="65" t="s">
        <v>275</v>
      </c>
      <c r="B25" s="66"/>
      <c r="C25" s="66"/>
      <c r="D25" s="67">
        <v>168.28382554476997</v>
      </c>
      <c r="E25" s="69"/>
      <c r="F25" s="66"/>
      <c r="G25" s="66"/>
      <c r="H25" s="70" t="s">
        <v>275</v>
      </c>
      <c r="I25" s="71"/>
      <c r="J25" s="71"/>
      <c r="K25" s="70" t="s">
        <v>275</v>
      </c>
      <c r="L25" s="74"/>
      <c r="M25" s="75">
        <v>1010.7167358398438</v>
      </c>
      <c r="N25" s="75">
        <v>326.1830139160156</v>
      </c>
      <c r="O25" s="76"/>
      <c r="P25" s="77"/>
      <c r="Q25" s="77"/>
      <c r="R25" s="81"/>
      <c r="S25" s="48">
        <v>3</v>
      </c>
      <c r="T25" s="48">
        <v>3</v>
      </c>
      <c r="U25" s="49">
        <v>51.038095</v>
      </c>
      <c r="V25" s="49">
        <v>0.008403</v>
      </c>
      <c r="W25" s="49">
        <v>0.045932</v>
      </c>
      <c r="X25" s="49">
        <v>0.945973</v>
      </c>
      <c r="Y25" s="49">
        <v>0.6666666666666666</v>
      </c>
      <c r="Z25" s="49">
        <v>0.3333333333333333</v>
      </c>
      <c r="AA25" s="72">
        <v>25</v>
      </c>
      <c r="AB25" s="72"/>
      <c r="AC25" s="73"/>
      <c r="AD25" s="79" t="s">
        <v>373</v>
      </c>
      <c r="AE25" s="79" t="s">
        <v>396</v>
      </c>
      <c r="AF25" s="79" t="s">
        <v>421</v>
      </c>
      <c r="AG25" s="79"/>
      <c r="AH25" s="79"/>
      <c r="AI25" s="79" t="s">
        <v>441</v>
      </c>
      <c r="AJ25" s="79">
        <v>500</v>
      </c>
      <c r="AK25" s="79"/>
      <c r="AL25" s="79" t="str">
        <f>REPLACE(INDEX(GroupVertices[Group],MATCH(Vertices[[#This Row],[Vertex]],GroupVertices[Vertex],0)),1,1,"")</f>
        <v>1</v>
      </c>
      <c r="AM25" s="48">
        <v>1</v>
      </c>
      <c r="AN25" s="49">
        <v>7.142857142857143</v>
      </c>
      <c r="AO25" s="48">
        <v>0</v>
      </c>
      <c r="AP25" s="49">
        <v>0</v>
      </c>
      <c r="AQ25" s="48">
        <v>0</v>
      </c>
      <c r="AR25" s="49">
        <v>0</v>
      </c>
      <c r="AS25" s="48">
        <v>13</v>
      </c>
      <c r="AT25" s="49">
        <v>92.85714285714286</v>
      </c>
      <c r="AU25" s="48">
        <v>14</v>
      </c>
      <c r="AV25" s="115" t="s">
        <v>762</v>
      </c>
      <c r="AW25" s="115" t="s">
        <v>790</v>
      </c>
      <c r="AX25" s="115" t="s">
        <v>813</v>
      </c>
      <c r="AY25" s="115" t="s">
        <v>837</v>
      </c>
      <c r="AZ25" s="2"/>
      <c r="BA25" s="3"/>
      <c r="BB25" s="3"/>
      <c r="BC25" s="3"/>
      <c r="BD25" s="3"/>
    </row>
    <row r="26" spans="1:56" ht="15">
      <c r="A26" s="65" t="s">
        <v>277</v>
      </c>
      <c r="B26" s="66"/>
      <c r="C26" s="66"/>
      <c r="D26" s="67">
        <v>103.56773159762321</v>
      </c>
      <c r="E26" s="69"/>
      <c r="F26" s="66"/>
      <c r="G26" s="66"/>
      <c r="H26" s="70" t="s">
        <v>277</v>
      </c>
      <c r="I26" s="71"/>
      <c r="J26" s="71"/>
      <c r="K26" s="70" t="s">
        <v>277</v>
      </c>
      <c r="L26" s="74"/>
      <c r="M26" s="75">
        <v>654.5031127929688</v>
      </c>
      <c r="N26" s="75">
        <v>2520.48974609375</v>
      </c>
      <c r="O26" s="76"/>
      <c r="P26" s="77"/>
      <c r="Q26" s="77"/>
      <c r="R26" s="81"/>
      <c r="S26" s="48">
        <v>4</v>
      </c>
      <c r="T26" s="48">
        <v>3</v>
      </c>
      <c r="U26" s="49">
        <v>2.666667</v>
      </c>
      <c r="V26" s="49">
        <v>0.007576</v>
      </c>
      <c r="W26" s="49">
        <v>0.042593</v>
      </c>
      <c r="X26" s="49">
        <v>0.954385</v>
      </c>
      <c r="Y26" s="49">
        <v>0.5</v>
      </c>
      <c r="Z26" s="49">
        <v>0.6666666666666666</v>
      </c>
      <c r="AA26" s="72">
        <v>26</v>
      </c>
      <c r="AB26" s="72"/>
      <c r="AC26" s="73"/>
      <c r="AD26" s="79" t="s">
        <v>373</v>
      </c>
      <c r="AE26" s="95" t="s">
        <v>397</v>
      </c>
      <c r="AF26" s="79" t="s">
        <v>421</v>
      </c>
      <c r="AG26" s="79"/>
      <c r="AH26" s="79"/>
      <c r="AI26" s="79">
        <v>0</v>
      </c>
      <c r="AJ26" s="79">
        <v>9</v>
      </c>
      <c r="AK26" s="79"/>
      <c r="AL26" s="79" t="str">
        <f>REPLACE(INDEX(GroupVertices[Group],MATCH(Vertices[[#This Row],[Vertex]],GroupVertices[Vertex],0)),1,1,"")</f>
        <v>1</v>
      </c>
      <c r="AM26" s="48">
        <v>0</v>
      </c>
      <c r="AN26" s="49">
        <v>0</v>
      </c>
      <c r="AO26" s="48">
        <v>0</v>
      </c>
      <c r="AP26" s="49">
        <v>0</v>
      </c>
      <c r="AQ26" s="48">
        <v>0</v>
      </c>
      <c r="AR26" s="49">
        <v>0</v>
      </c>
      <c r="AS26" s="48">
        <v>3</v>
      </c>
      <c r="AT26" s="49">
        <v>100</v>
      </c>
      <c r="AU26" s="48">
        <v>3</v>
      </c>
      <c r="AV26" s="115" t="s">
        <v>547</v>
      </c>
      <c r="AW26" s="115" t="s">
        <v>547</v>
      </c>
      <c r="AX26" s="115" t="s">
        <v>756</v>
      </c>
      <c r="AY26" s="115" t="s">
        <v>756</v>
      </c>
      <c r="AZ26" s="2"/>
      <c r="BA26" s="3"/>
      <c r="BB26" s="3"/>
      <c r="BC26" s="3"/>
      <c r="BD26" s="3"/>
    </row>
    <row r="27" spans="1:56" ht="15">
      <c r="A27" s="65" t="s">
        <v>278</v>
      </c>
      <c r="B27" s="66"/>
      <c r="C27" s="66"/>
      <c r="D27" s="67">
        <v>100</v>
      </c>
      <c r="E27" s="69"/>
      <c r="F27" s="66"/>
      <c r="G27" s="66"/>
      <c r="H27" s="70" t="s">
        <v>278</v>
      </c>
      <c r="I27" s="71"/>
      <c r="J27" s="71"/>
      <c r="K27" s="70" t="s">
        <v>278</v>
      </c>
      <c r="L27" s="74"/>
      <c r="M27" s="75">
        <v>3262.415283203125</v>
      </c>
      <c r="N27" s="75">
        <v>5725.78564453125</v>
      </c>
      <c r="O27" s="76"/>
      <c r="P27" s="77"/>
      <c r="Q27" s="77"/>
      <c r="R27" s="81"/>
      <c r="S27" s="48">
        <v>1</v>
      </c>
      <c r="T27" s="48">
        <v>1</v>
      </c>
      <c r="U27" s="49">
        <v>0</v>
      </c>
      <c r="V27" s="49">
        <v>0.007299</v>
      </c>
      <c r="W27" s="49">
        <v>0.019396</v>
      </c>
      <c r="X27" s="49">
        <v>0.350431</v>
      </c>
      <c r="Y27" s="49">
        <v>0</v>
      </c>
      <c r="Z27" s="49">
        <v>1</v>
      </c>
      <c r="AA27" s="72">
        <v>27</v>
      </c>
      <c r="AB27" s="72"/>
      <c r="AC27" s="73"/>
      <c r="AD27" s="79" t="s">
        <v>373</v>
      </c>
      <c r="AE27" s="95" t="s">
        <v>398</v>
      </c>
      <c r="AF27" s="79" t="s">
        <v>421</v>
      </c>
      <c r="AG27" s="79"/>
      <c r="AH27" s="79"/>
      <c r="AI27" s="79" t="s">
        <v>442</v>
      </c>
      <c r="AJ27" s="79">
        <v>500</v>
      </c>
      <c r="AK27" s="79"/>
      <c r="AL27" s="79" t="str">
        <f>REPLACE(INDEX(GroupVertices[Group],MATCH(Vertices[[#This Row],[Vertex]],GroupVertices[Vertex],0)),1,1,"")</f>
        <v>1</v>
      </c>
      <c r="AM27" s="48">
        <v>1</v>
      </c>
      <c r="AN27" s="49">
        <v>33.333333333333336</v>
      </c>
      <c r="AO27" s="48">
        <v>0</v>
      </c>
      <c r="AP27" s="49">
        <v>0</v>
      </c>
      <c r="AQ27" s="48">
        <v>0</v>
      </c>
      <c r="AR27" s="49">
        <v>0</v>
      </c>
      <c r="AS27" s="48">
        <v>2</v>
      </c>
      <c r="AT27" s="49">
        <v>66.66666666666667</v>
      </c>
      <c r="AU27" s="48">
        <v>3</v>
      </c>
      <c r="AV27" s="115" t="s">
        <v>763</v>
      </c>
      <c r="AW27" s="115" t="s">
        <v>763</v>
      </c>
      <c r="AX27" s="115" t="s">
        <v>814</v>
      </c>
      <c r="AY27" s="115" t="s">
        <v>814</v>
      </c>
      <c r="AZ27" s="2"/>
      <c r="BA27" s="3"/>
      <c r="BB27" s="3"/>
      <c r="BC27" s="3"/>
      <c r="BD27" s="3"/>
    </row>
    <row r="28" spans="1:56" ht="15">
      <c r="A28" s="65" t="s">
        <v>279</v>
      </c>
      <c r="B28" s="66"/>
      <c r="C28" s="66"/>
      <c r="D28" s="67">
        <v>500</v>
      </c>
      <c r="E28" s="69"/>
      <c r="F28" s="66"/>
      <c r="G28" s="66"/>
      <c r="H28" s="70" t="s">
        <v>279</v>
      </c>
      <c r="I28" s="71"/>
      <c r="J28" s="71"/>
      <c r="K28" s="70" t="s">
        <v>279</v>
      </c>
      <c r="L28" s="74"/>
      <c r="M28" s="75">
        <v>5269.392578125</v>
      </c>
      <c r="N28" s="75">
        <v>7367.376953125</v>
      </c>
      <c r="O28" s="76"/>
      <c r="P28" s="77"/>
      <c r="Q28" s="77"/>
      <c r="R28" s="81"/>
      <c r="S28" s="48">
        <v>6</v>
      </c>
      <c r="T28" s="48">
        <v>6</v>
      </c>
      <c r="U28" s="49">
        <v>643.533333</v>
      </c>
      <c r="V28" s="49">
        <v>0.009524</v>
      </c>
      <c r="W28" s="49">
        <v>0.036165</v>
      </c>
      <c r="X28" s="49">
        <v>2.34063</v>
      </c>
      <c r="Y28" s="49">
        <v>0.07142857142857142</v>
      </c>
      <c r="Z28" s="49">
        <v>0.25</v>
      </c>
      <c r="AA28" s="72">
        <v>28</v>
      </c>
      <c r="AB28" s="72"/>
      <c r="AC28" s="73"/>
      <c r="AD28" s="79" t="s">
        <v>373</v>
      </c>
      <c r="AE28" s="95" t="s">
        <v>399</v>
      </c>
      <c r="AF28" s="79" t="s">
        <v>421</v>
      </c>
      <c r="AG28" s="79"/>
      <c r="AH28" s="79"/>
      <c r="AI28" s="79" t="s">
        <v>443</v>
      </c>
      <c r="AJ28" s="79">
        <v>500</v>
      </c>
      <c r="AK28" s="79"/>
      <c r="AL28" s="79" t="str">
        <f>REPLACE(INDEX(GroupVertices[Group],MATCH(Vertices[[#This Row],[Vertex]],GroupVertices[Vertex],0)),1,1,"")</f>
        <v>2</v>
      </c>
      <c r="AM28" s="48">
        <v>6</v>
      </c>
      <c r="AN28" s="49">
        <v>4.545454545454546</v>
      </c>
      <c r="AO28" s="48">
        <v>0</v>
      </c>
      <c r="AP28" s="49">
        <v>0</v>
      </c>
      <c r="AQ28" s="48">
        <v>0</v>
      </c>
      <c r="AR28" s="49">
        <v>0</v>
      </c>
      <c r="AS28" s="48">
        <v>126</v>
      </c>
      <c r="AT28" s="49">
        <v>95.45454545454545</v>
      </c>
      <c r="AU28" s="48">
        <v>132</v>
      </c>
      <c r="AV28" s="115" t="s">
        <v>764</v>
      </c>
      <c r="AW28" s="115" t="s">
        <v>791</v>
      </c>
      <c r="AX28" s="115" t="s">
        <v>815</v>
      </c>
      <c r="AY28" s="115" t="s">
        <v>838</v>
      </c>
      <c r="AZ28" s="2"/>
      <c r="BA28" s="3"/>
      <c r="BB28" s="3"/>
      <c r="BC28" s="3"/>
      <c r="BD28" s="3"/>
    </row>
    <row r="29" spans="1:56" ht="15">
      <c r="A29" s="65" t="s">
        <v>280</v>
      </c>
      <c r="B29" s="66"/>
      <c r="C29" s="66"/>
      <c r="D29" s="67">
        <v>100</v>
      </c>
      <c r="E29" s="69"/>
      <c r="F29" s="66"/>
      <c r="G29" s="66"/>
      <c r="H29" s="70" t="s">
        <v>280</v>
      </c>
      <c r="I29" s="71"/>
      <c r="J29" s="71"/>
      <c r="K29" s="70" t="s">
        <v>280</v>
      </c>
      <c r="L29" s="74"/>
      <c r="M29" s="75">
        <v>7413.44970703125</v>
      </c>
      <c r="N29" s="75">
        <v>7612.54345703125</v>
      </c>
      <c r="O29" s="76"/>
      <c r="P29" s="77"/>
      <c r="Q29" s="77"/>
      <c r="R29" s="81"/>
      <c r="S29" s="48">
        <v>1</v>
      </c>
      <c r="T29" s="48">
        <v>1</v>
      </c>
      <c r="U29" s="49">
        <v>0</v>
      </c>
      <c r="V29" s="49">
        <v>0.007194</v>
      </c>
      <c r="W29" s="49">
        <v>0.008254</v>
      </c>
      <c r="X29" s="49">
        <v>0.593423</v>
      </c>
      <c r="Y29" s="49">
        <v>0.5</v>
      </c>
      <c r="Z29" s="49">
        <v>0</v>
      </c>
      <c r="AA29" s="72">
        <v>29</v>
      </c>
      <c r="AB29" s="72"/>
      <c r="AC29" s="73"/>
      <c r="AD29" s="79" t="s">
        <v>373</v>
      </c>
      <c r="AE29" s="95" t="s">
        <v>400</v>
      </c>
      <c r="AF29" s="79" t="s">
        <v>421</v>
      </c>
      <c r="AG29" s="79"/>
      <c r="AH29" s="79"/>
      <c r="AI29" s="79">
        <v>0</v>
      </c>
      <c r="AJ29" s="79">
        <v>1</v>
      </c>
      <c r="AK29" s="79"/>
      <c r="AL29" s="79" t="str">
        <f>REPLACE(INDEX(GroupVertices[Group],MATCH(Vertices[[#This Row],[Vertex]],GroupVertices[Vertex],0)),1,1,"")</f>
        <v>2</v>
      </c>
      <c r="AM29" s="48">
        <v>1</v>
      </c>
      <c r="AN29" s="49">
        <v>33.333333333333336</v>
      </c>
      <c r="AO29" s="48">
        <v>0</v>
      </c>
      <c r="AP29" s="49">
        <v>0</v>
      </c>
      <c r="AQ29" s="48">
        <v>0</v>
      </c>
      <c r="AR29" s="49">
        <v>0</v>
      </c>
      <c r="AS29" s="48">
        <v>2</v>
      </c>
      <c r="AT29" s="49">
        <v>66.66666666666667</v>
      </c>
      <c r="AU29" s="48">
        <v>3</v>
      </c>
      <c r="AV29" s="115" t="s">
        <v>765</v>
      </c>
      <c r="AW29" s="115" t="s">
        <v>765</v>
      </c>
      <c r="AX29" s="115" t="s">
        <v>816</v>
      </c>
      <c r="AY29" s="115" t="s">
        <v>816</v>
      </c>
      <c r="AZ29" s="2"/>
      <c r="BA29" s="3"/>
      <c r="BB29" s="3"/>
      <c r="BC29" s="3"/>
      <c r="BD29" s="3"/>
    </row>
    <row r="30" spans="1:56" ht="15">
      <c r="A30" s="65" t="s">
        <v>281</v>
      </c>
      <c r="B30" s="66"/>
      <c r="C30" s="66"/>
      <c r="D30" s="67">
        <v>407.58302191221316</v>
      </c>
      <c r="E30" s="69"/>
      <c r="F30" s="66"/>
      <c r="G30" s="66"/>
      <c r="H30" s="70" t="s">
        <v>281</v>
      </c>
      <c r="I30" s="71"/>
      <c r="J30" s="71"/>
      <c r="K30" s="70" t="s">
        <v>281</v>
      </c>
      <c r="L30" s="74"/>
      <c r="M30" s="75">
        <v>5922.318359375</v>
      </c>
      <c r="N30" s="75">
        <v>7279.974609375</v>
      </c>
      <c r="O30" s="76"/>
      <c r="P30" s="77"/>
      <c r="Q30" s="77"/>
      <c r="R30" s="81"/>
      <c r="S30" s="48">
        <v>4</v>
      </c>
      <c r="T30" s="48">
        <v>4</v>
      </c>
      <c r="U30" s="49">
        <v>229.9</v>
      </c>
      <c r="V30" s="49">
        <v>0.008197</v>
      </c>
      <c r="W30" s="49">
        <v>0.014694</v>
      </c>
      <c r="X30" s="49">
        <v>2.092843</v>
      </c>
      <c r="Y30" s="49">
        <v>0.08928571428571429</v>
      </c>
      <c r="Z30" s="49">
        <v>0</v>
      </c>
      <c r="AA30" s="72">
        <v>30</v>
      </c>
      <c r="AB30" s="72"/>
      <c r="AC30" s="73"/>
      <c r="AD30" s="79" t="s">
        <v>373</v>
      </c>
      <c r="AE30" s="95" t="s">
        <v>401</v>
      </c>
      <c r="AF30" s="79" t="s">
        <v>421</v>
      </c>
      <c r="AG30" s="79"/>
      <c r="AH30" s="79"/>
      <c r="AI30" s="79" t="s">
        <v>444</v>
      </c>
      <c r="AJ30" s="79">
        <v>500</v>
      </c>
      <c r="AK30" s="79"/>
      <c r="AL30" s="79" t="str">
        <f>REPLACE(INDEX(GroupVertices[Group],MATCH(Vertices[[#This Row],[Vertex]],GroupVertices[Vertex],0)),1,1,"")</f>
        <v>2</v>
      </c>
      <c r="AM30" s="48">
        <v>2</v>
      </c>
      <c r="AN30" s="49">
        <v>3.076923076923077</v>
      </c>
      <c r="AO30" s="48">
        <v>0</v>
      </c>
      <c r="AP30" s="49">
        <v>0</v>
      </c>
      <c r="AQ30" s="48">
        <v>0</v>
      </c>
      <c r="AR30" s="49">
        <v>0</v>
      </c>
      <c r="AS30" s="48">
        <v>63</v>
      </c>
      <c r="AT30" s="49">
        <v>96.92307692307692</v>
      </c>
      <c r="AU30" s="48">
        <v>65</v>
      </c>
      <c r="AV30" s="115" t="s">
        <v>766</v>
      </c>
      <c r="AW30" s="115" t="s">
        <v>792</v>
      </c>
      <c r="AX30" s="115" t="s">
        <v>817</v>
      </c>
      <c r="AY30" s="115" t="s">
        <v>839</v>
      </c>
      <c r="AZ30" s="2"/>
      <c r="BA30" s="3"/>
      <c r="BB30" s="3"/>
      <c r="BC30" s="3"/>
      <c r="BD30" s="3"/>
    </row>
    <row r="31" spans="1:56" ht="15">
      <c r="A31" s="65" t="s">
        <v>282</v>
      </c>
      <c r="B31" s="66"/>
      <c r="C31" s="66"/>
      <c r="D31" s="67">
        <v>100</v>
      </c>
      <c r="E31" s="69"/>
      <c r="F31" s="66"/>
      <c r="G31" s="66"/>
      <c r="H31" s="70" t="s">
        <v>282</v>
      </c>
      <c r="I31" s="71"/>
      <c r="J31" s="71"/>
      <c r="K31" s="70" t="s">
        <v>282</v>
      </c>
      <c r="L31" s="74"/>
      <c r="M31" s="75">
        <v>6438.65283203125</v>
      </c>
      <c r="N31" s="75">
        <v>9720.70703125</v>
      </c>
      <c r="O31" s="76"/>
      <c r="P31" s="77"/>
      <c r="Q31" s="77"/>
      <c r="R31" s="81"/>
      <c r="S31" s="48">
        <v>1</v>
      </c>
      <c r="T31" s="48">
        <v>1</v>
      </c>
      <c r="U31" s="49">
        <v>0</v>
      </c>
      <c r="V31" s="49">
        <v>0.006667</v>
      </c>
      <c r="W31" s="49">
        <v>0.005869</v>
      </c>
      <c r="X31" s="49">
        <v>0.371059</v>
      </c>
      <c r="Y31" s="49">
        <v>0</v>
      </c>
      <c r="Z31" s="49">
        <v>1</v>
      </c>
      <c r="AA31" s="72">
        <v>31</v>
      </c>
      <c r="AB31" s="72"/>
      <c r="AC31" s="73"/>
      <c r="AD31" s="79" t="s">
        <v>373</v>
      </c>
      <c r="AE31" s="95" t="s">
        <v>402</v>
      </c>
      <c r="AF31" s="79" t="s">
        <v>421</v>
      </c>
      <c r="AG31" s="79"/>
      <c r="AH31" s="79"/>
      <c r="AI31" s="79" t="s">
        <v>445</v>
      </c>
      <c r="AJ31" s="79">
        <v>52</v>
      </c>
      <c r="AK31" s="79"/>
      <c r="AL31" s="79" t="str">
        <f>REPLACE(INDEX(GroupVertices[Group],MATCH(Vertices[[#This Row],[Vertex]],GroupVertices[Vertex],0)),1,1,"")</f>
        <v>2</v>
      </c>
      <c r="AM31" s="48"/>
      <c r="AN31" s="49"/>
      <c r="AO31" s="48"/>
      <c r="AP31" s="49"/>
      <c r="AQ31" s="48"/>
      <c r="AR31" s="49"/>
      <c r="AS31" s="48"/>
      <c r="AT31" s="49"/>
      <c r="AU31" s="48"/>
      <c r="AV31" s="115" t="s">
        <v>756</v>
      </c>
      <c r="AW31" s="115" t="s">
        <v>756</v>
      </c>
      <c r="AX31" s="115" t="s">
        <v>756</v>
      </c>
      <c r="AY31" s="115" t="s">
        <v>756</v>
      </c>
      <c r="AZ31" s="2"/>
      <c r="BA31" s="3"/>
      <c r="BB31" s="3"/>
      <c r="BC31" s="3"/>
      <c r="BD31" s="3"/>
    </row>
    <row r="32" spans="1:56" ht="15">
      <c r="A32" s="65" t="s">
        <v>283</v>
      </c>
      <c r="B32" s="66"/>
      <c r="C32" s="66"/>
      <c r="D32" s="67">
        <v>100</v>
      </c>
      <c r="E32" s="69"/>
      <c r="F32" s="66"/>
      <c r="G32" s="66"/>
      <c r="H32" s="70" t="s">
        <v>283</v>
      </c>
      <c r="I32" s="71"/>
      <c r="J32" s="71"/>
      <c r="K32" s="70" t="s">
        <v>283</v>
      </c>
      <c r="L32" s="74"/>
      <c r="M32" s="75">
        <v>4005.65478515625</v>
      </c>
      <c r="N32" s="75">
        <v>7217.19970703125</v>
      </c>
      <c r="O32" s="76"/>
      <c r="P32" s="77"/>
      <c r="Q32" s="77"/>
      <c r="R32" s="81"/>
      <c r="S32" s="48">
        <v>2</v>
      </c>
      <c r="T32" s="48">
        <v>2</v>
      </c>
      <c r="U32" s="49">
        <v>0</v>
      </c>
      <c r="V32" s="49">
        <v>0.007194</v>
      </c>
      <c r="W32" s="49">
        <v>0.009853</v>
      </c>
      <c r="X32" s="49">
        <v>0.828032</v>
      </c>
      <c r="Y32" s="49">
        <v>0.5</v>
      </c>
      <c r="Z32" s="49">
        <v>0</v>
      </c>
      <c r="AA32" s="72">
        <v>32</v>
      </c>
      <c r="AB32" s="72"/>
      <c r="AC32" s="73"/>
      <c r="AD32" s="79" t="s">
        <v>373</v>
      </c>
      <c r="AE32" s="95" t="s">
        <v>403</v>
      </c>
      <c r="AF32" s="79" t="s">
        <v>421</v>
      </c>
      <c r="AG32" s="79"/>
      <c r="AH32" s="79"/>
      <c r="AI32" s="79" t="s">
        <v>446</v>
      </c>
      <c r="AJ32" s="79">
        <v>19</v>
      </c>
      <c r="AK32" s="79"/>
      <c r="AL32" s="79" t="str">
        <f>REPLACE(INDEX(GroupVertices[Group],MATCH(Vertices[[#This Row],[Vertex]],GroupVertices[Vertex],0)),1,1,"")</f>
        <v>2</v>
      </c>
      <c r="AM32" s="48">
        <v>0</v>
      </c>
      <c r="AN32" s="49">
        <v>0</v>
      </c>
      <c r="AO32" s="48">
        <v>0</v>
      </c>
      <c r="AP32" s="49">
        <v>0</v>
      </c>
      <c r="AQ32" s="48">
        <v>0</v>
      </c>
      <c r="AR32" s="49">
        <v>0</v>
      </c>
      <c r="AS32" s="48">
        <v>4</v>
      </c>
      <c r="AT32" s="49">
        <v>100</v>
      </c>
      <c r="AU32" s="48">
        <v>4</v>
      </c>
      <c r="AV32" s="115" t="s">
        <v>757</v>
      </c>
      <c r="AW32" s="115" t="s">
        <v>757</v>
      </c>
      <c r="AX32" s="115" t="s">
        <v>711</v>
      </c>
      <c r="AY32" s="115" t="s">
        <v>711</v>
      </c>
      <c r="AZ32" s="2"/>
      <c r="BA32" s="3"/>
      <c r="BB32" s="3"/>
      <c r="BC32" s="3"/>
      <c r="BD32" s="3"/>
    </row>
    <row r="33" spans="1:56" ht="15">
      <c r="A33" s="65" t="s">
        <v>284</v>
      </c>
      <c r="B33" s="66"/>
      <c r="C33" s="66"/>
      <c r="D33" s="67">
        <v>112.88842833939385</v>
      </c>
      <c r="E33" s="69"/>
      <c r="F33" s="66"/>
      <c r="G33" s="66"/>
      <c r="H33" s="70" t="s">
        <v>284</v>
      </c>
      <c r="I33" s="71"/>
      <c r="J33" s="71"/>
      <c r="K33" s="70" t="s">
        <v>284</v>
      </c>
      <c r="L33" s="74"/>
      <c r="M33" s="75">
        <v>7556.78759765625</v>
      </c>
      <c r="N33" s="75">
        <v>9261.31640625</v>
      </c>
      <c r="O33" s="76"/>
      <c r="P33" s="77"/>
      <c r="Q33" s="77"/>
      <c r="R33" s="81"/>
      <c r="S33" s="48">
        <v>1</v>
      </c>
      <c r="T33" s="48">
        <v>1</v>
      </c>
      <c r="U33" s="49">
        <v>9.633333</v>
      </c>
      <c r="V33" s="49">
        <v>0.006061</v>
      </c>
      <c r="W33" s="49">
        <v>0.002752</v>
      </c>
      <c r="X33" s="49">
        <v>0.63301</v>
      </c>
      <c r="Y33" s="49">
        <v>0</v>
      </c>
      <c r="Z33" s="49">
        <v>0</v>
      </c>
      <c r="AA33" s="72">
        <v>33</v>
      </c>
      <c r="AB33" s="72"/>
      <c r="AC33" s="73"/>
      <c r="AD33" s="79" t="s">
        <v>373</v>
      </c>
      <c r="AE33" s="95" t="s">
        <v>404</v>
      </c>
      <c r="AF33" s="79" t="s">
        <v>421</v>
      </c>
      <c r="AG33" s="79"/>
      <c r="AH33" s="79"/>
      <c r="AI33" s="79">
        <v>0</v>
      </c>
      <c r="AJ33" s="79">
        <v>1</v>
      </c>
      <c r="AK33" s="79"/>
      <c r="AL33" s="79" t="str">
        <f>REPLACE(INDEX(GroupVertices[Group],MATCH(Vertices[[#This Row],[Vertex]],GroupVertices[Vertex],0)),1,1,"")</f>
        <v>2</v>
      </c>
      <c r="AM33" s="48">
        <v>1</v>
      </c>
      <c r="AN33" s="49">
        <v>25</v>
      </c>
      <c r="AO33" s="48">
        <v>0</v>
      </c>
      <c r="AP33" s="49">
        <v>0</v>
      </c>
      <c r="AQ33" s="48">
        <v>0</v>
      </c>
      <c r="AR33" s="49">
        <v>0</v>
      </c>
      <c r="AS33" s="48">
        <v>3</v>
      </c>
      <c r="AT33" s="49">
        <v>75</v>
      </c>
      <c r="AU33" s="48">
        <v>4</v>
      </c>
      <c r="AV33" s="115" t="s">
        <v>767</v>
      </c>
      <c r="AW33" s="115" t="s">
        <v>767</v>
      </c>
      <c r="AX33" s="115" t="s">
        <v>818</v>
      </c>
      <c r="AY33" s="115" t="s">
        <v>818</v>
      </c>
      <c r="AZ33" s="2"/>
      <c r="BA33" s="3"/>
      <c r="BB33" s="3"/>
      <c r="BC33" s="3"/>
      <c r="BD33" s="3"/>
    </row>
    <row r="34" spans="1:56" ht="15">
      <c r="A34" s="65" t="s">
        <v>285</v>
      </c>
      <c r="B34" s="66"/>
      <c r="C34" s="66"/>
      <c r="D34" s="67">
        <v>103.34474795467827</v>
      </c>
      <c r="E34" s="69"/>
      <c r="F34" s="66"/>
      <c r="G34" s="66"/>
      <c r="H34" s="70" t="s">
        <v>285</v>
      </c>
      <c r="I34" s="71"/>
      <c r="J34" s="71"/>
      <c r="K34" s="70" t="s">
        <v>285</v>
      </c>
      <c r="L34" s="74"/>
      <c r="M34" s="75">
        <v>7045.6962890625</v>
      </c>
      <c r="N34" s="75">
        <v>4443.69091796875</v>
      </c>
      <c r="O34" s="76"/>
      <c r="P34" s="77"/>
      <c r="Q34" s="77"/>
      <c r="R34" s="81"/>
      <c r="S34" s="48">
        <v>2</v>
      </c>
      <c r="T34" s="48">
        <v>2</v>
      </c>
      <c r="U34" s="49">
        <v>2.5</v>
      </c>
      <c r="V34" s="49">
        <v>0.005747</v>
      </c>
      <c r="W34" s="49">
        <v>0.002262</v>
      </c>
      <c r="X34" s="49">
        <v>0.919929</v>
      </c>
      <c r="Y34" s="49">
        <v>0</v>
      </c>
      <c r="Z34" s="49">
        <v>0</v>
      </c>
      <c r="AA34" s="72">
        <v>34</v>
      </c>
      <c r="AB34" s="72"/>
      <c r="AC34" s="73"/>
      <c r="AD34" s="79" t="s">
        <v>373</v>
      </c>
      <c r="AE34" s="95" t="s">
        <v>405</v>
      </c>
      <c r="AF34" s="79" t="s">
        <v>421</v>
      </c>
      <c r="AG34" s="79"/>
      <c r="AH34" s="79"/>
      <c r="AI34" s="79" t="s">
        <v>447</v>
      </c>
      <c r="AJ34" s="79">
        <v>500</v>
      </c>
      <c r="AK34" s="79"/>
      <c r="AL34" s="79" t="str">
        <f>REPLACE(INDEX(GroupVertices[Group],MATCH(Vertices[[#This Row],[Vertex]],GroupVertices[Vertex],0)),1,1,"")</f>
        <v>2</v>
      </c>
      <c r="AM34" s="48">
        <v>1</v>
      </c>
      <c r="AN34" s="49">
        <v>8.333333333333334</v>
      </c>
      <c r="AO34" s="48">
        <v>0</v>
      </c>
      <c r="AP34" s="49">
        <v>0</v>
      </c>
      <c r="AQ34" s="48">
        <v>0</v>
      </c>
      <c r="AR34" s="49">
        <v>0</v>
      </c>
      <c r="AS34" s="48">
        <v>11</v>
      </c>
      <c r="AT34" s="49">
        <v>91.66666666666667</v>
      </c>
      <c r="AU34" s="48">
        <v>12</v>
      </c>
      <c r="AV34" s="115" t="s">
        <v>768</v>
      </c>
      <c r="AW34" s="115" t="s">
        <v>793</v>
      </c>
      <c r="AX34" s="115" t="s">
        <v>819</v>
      </c>
      <c r="AY34" s="115" t="s">
        <v>840</v>
      </c>
      <c r="AZ34" s="2"/>
      <c r="BA34" s="3"/>
      <c r="BB34" s="3"/>
      <c r="BC34" s="3"/>
      <c r="BD34" s="3"/>
    </row>
    <row r="35" spans="1:56" ht="15">
      <c r="A35" s="65" t="s">
        <v>286</v>
      </c>
      <c r="B35" s="66"/>
      <c r="C35" s="66"/>
      <c r="D35" s="67">
        <v>310.0947677472243</v>
      </c>
      <c r="E35" s="69"/>
      <c r="F35" s="66"/>
      <c r="G35" s="66"/>
      <c r="H35" s="70" t="s">
        <v>286</v>
      </c>
      <c r="I35" s="71"/>
      <c r="J35" s="71"/>
      <c r="K35" s="70" t="s">
        <v>286</v>
      </c>
      <c r="L35" s="74"/>
      <c r="M35" s="75">
        <v>6214.26123046875</v>
      </c>
      <c r="N35" s="75">
        <v>3604.16552734375</v>
      </c>
      <c r="O35" s="76"/>
      <c r="P35" s="77"/>
      <c r="Q35" s="77"/>
      <c r="R35" s="81"/>
      <c r="S35" s="48">
        <v>2</v>
      </c>
      <c r="T35" s="48">
        <v>2</v>
      </c>
      <c r="U35" s="49">
        <v>157.033333</v>
      </c>
      <c r="V35" s="49">
        <v>0.007634</v>
      </c>
      <c r="W35" s="49">
        <v>0.008922</v>
      </c>
      <c r="X35" s="49">
        <v>1.130609</v>
      </c>
      <c r="Y35" s="49">
        <v>0.08333333333333333</v>
      </c>
      <c r="Z35" s="49">
        <v>0</v>
      </c>
      <c r="AA35" s="72">
        <v>35</v>
      </c>
      <c r="AB35" s="72"/>
      <c r="AC35" s="73"/>
      <c r="AD35" s="79" t="s">
        <v>373</v>
      </c>
      <c r="AE35" s="95" t="s">
        <v>406</v>
      </c>
      <c r="AF35" s="79" t="s">
        <v>421</v>
      </c>
      <c r="AG35" s="79"/>
      <c r="AH35" s="79"/>
      <c r="AI35" s="79" t="s">
        <v>448</v>
      </c>
      <c r="AJ35" s="79">
        <v>500</v>
      </c>
      <c r="AK35" s="79"/>
      <c r="AL35" s="79" t="str">
        <f>REPLACE(INDEX(GroupVertices[Group],MATCH(Vertices[[#This Row],[Vertex]],GroupVertices[Vertex],0)),1,1,"")</f>
        <v>2</v>
      </c>
      <c r="AM35" s="48">
        <v>0</v>
      </c>
      <c r="AN35" s="49">
        <v>0</v>
      </c>
      <c r="AO35" s="48">
        <v>0</v>
      </c>
      <c r="AP35" s="49">
        <v>0</v>
      </c>
      <c r="AQ35" s="48">
        <v>0</v>
      </c>
      <c r="AR35" s="49">
        <v>0</v>
      </c>
      <c r="AS35" s="48">
        <v>6</v>
      </c>
      <c r="AT35" s="49">
        <v>100</v>
      </c>
      <c r="AU35" s="48">
        <v>6</v>
      </c>
      <c r="AV35" s="115" t="s">
        <v>769</v>
      </c>
      <c r="AW35" s="115" t="s">
        <v>794</v>
      </c>
      <c r="AX35" s="115" t="s">
        <v>820</v>
      </c>
      <c r="AY35" s="115" t="s">
        <v>841</v>
      </c>
      <c r="AZ35" s="2"/>
      <c r="BA35" s="3"/>
      <c r="BB35" s="3"/>
      <c r="BC35" s="3"/>
      <c r="BD35" s="3"/>
    </row>
    <row r="36" spans="1:56" ht="15">
      <c r="A36" s="65" t="s">
        <v>287</v>
      </c>
      <c r="B36" s="66"/>
      <c r="C36" s="66"/>
      <c r="D36" s="67">
        <v>261.35064133367945</v>
      </c>
      <c r="E36" s="69"/>
      <c r="F36" s="66"/>
      <c r="G36" s="66"/>
      <c r="H36" s="70" t="s">
        <v>287</v>
      </c>
      <c r="I36" s="71"/>
      <c r="J36" s="71"/>
      <c r="K36" s="70" t="s">
        <v>287</v>
      </c>
      <c r="L36" s="74"/>
      <c r="M36" s="75">
        <v>3720.854736328125</v>
      </c>
      <c r="N36" s="75">
        <v>7884.029296875</v>
      </c>
      <c r="O36" s="76"/>
      <c r="P36" s="77"/>
      <c r="Q36" s="77"/>
      <c r="R36" s="81"/>
      <c r="S36" s="48">
        <v>4</v>
      </c>
      <c r="T36" s="48">
        <v>4</v>
      </c>
      <c r="U36" s="49">
        <v>120.6</v>
      </c>
      <c r="V36" s="49">
        <v>0.007813</v>
      </c>
      <c r="W36" s="49">
        <v>0.011784</v>
      </c>
      <c r="X36" s="49">
        <v>1.430795</v>
      </c>
      <c r="Y36" s="49">
        <v>0.08333333333333333</v>
      </c>
      <c r="Z36" s="49">
        <v>0.5</v>
      </c>
      <c r="AA36" s="72">
        <v>36</v>
      </c>
      <c r="AB36" s="72"/>
      <c r="AC36" s="73"/>
      <c r="AD36" s="79" t="s">
        <v>373</v>
      </c>
      <c r="AE36" s="95" t="s">
        <v>407</v>
      </c>
      <c r="AF36" s="79" t="s">
        <v>421</v>
      </c>
      <c r="AG36" s="79"/>
      <c r="AH36" s="79"/>
      <c r="AI36" s="79" t="s">
        <v>449</v>
      </c>
      <c r="AJ36" s="79">
        <v>500</v>
      </c>
      <c r="AK36" s="79"/>
      <c r="AL36" s="79" t="str">
        <f>REPLACE(INDEX(GroupVertices[Group],MATCH(Vertices[[#This Row],[Vertex]],GroupVertices[Vertex],0)),1,1,"")</f>
        <v>2</v>
      </c>
      <c r="AM36" s="48">
        <v>3</v>
      </c>
      <c r="AN36" s="49">
        <v>4.109589041095891</v>
      </c>
      <c r="AO36" s="48">
        <v>5</v>
      </c>
      <c r="AP36" s="49">
        <v>6.8493150684931505</v>
      </c>
      <c r="AQ36" s="48">
        <v>0</v>
      </c>
      <c r="AR36" s="49">
        <v>0</v>
      </c>
      <c r="AS36" s="48">
        <v>65</v>
      </c>
      <c r="AT36" s="49">
        <v>89.04109589041096</v>
      </c>
      <c r="AU36" s="48">
        <v>73</v>
      </c>
      <c r="AV36" s="115" t="s">
        <v>770</v>
      </c>
      <c r="AW36" s="115" t="s">
        <v>795</v>
      </c>
      <c r="AX36" s="115" t="s">
        <v>821</v>
      </c>
      <c r="AY36" s="115" t="s">
        <v>842</v>
      </c>
      <c r="AZ36" s="2"/>
      <c r="BA36" s="3"/>
      <c r="BB36" s="3"/>
      <c r="BC36" s="3"/>
      <c r="BD36" s="3"/>
    </row>
    <row r="37" spans="1:56" ht="15">
      <c r="A37" s="65" t="s">
        <v>288</v>
      </c>
      <c r="B37" s="66"/>
      <c r="C37" s="66"/>
      <c r="D37" s="67">
        <v>100</v>
      </c>
      <c r="E37" s="69"/>
      <c r="F37" s="66"/>
      <c r="G37" s="66"/>
      <c r="H37" s="70" t="s">
        <v>288</v>
      </c>
      <c r="I37" s="71"/>
      <c r="J37" s="71"/>
      <c r="K37" s="70" t="s">
        <v>288</v>
      </c>
      <c r="L37" s="74"/>
      <c r="M37" s="75">
        <v>7078.5</v>
      </c>
      <c r="N37" s="75">
        <v>6095.5830078125</v>
      </c>
      <c r="O37" s="76"/>
      <c r="P37" s="77"/>
      <c r="Q37" s="77"/>
      <c r="R37" s="81"/>
      <c r="S37" s="48">
        <v>1</v>
      </c>
      <c r="T37" s="48">
        <v>1</v>
      </c>
      <c r="U37" s="49">
        <v>0</v>
      </c>
      <c r="V37" s="49">
        <v>0.007092</v>
      </c>
      <c r="W37" s="49">
        <v>0.007782</v>
      </c>
      <c r="X37" s="49">
        <v>0.614294</v>
      </c>
      <c r="Y37" s="49">
        <v>1</v>
      </c>
      <c r="Z37" s="49">
        <v>0</v>
      </c>
      <c r="AA37" s="72">
        <v>37</v>
      </c>
      <c r="AB37" s="72"/>
      <c r="AC37" s="73"/>
      <c r="AD37" s="79" t="s">
        <v>373</v>
      </c>
      <c r="AE37" s="95" t="s">
        <v>408</v>
      </c>
      <c r="AF37" s="79" t="s">
        <v>421</v>
      </c>
      <c r="AG37" s="79"/>
      <c r="AH37" s="79"/>
      <c r="AI37" s="79" t="s">
        <v>450</v>
      </c>
      <c r="AJ37" s="79">
        <v>500</v>
      </c>
      <c r="AK37" s="79"/>
      <c r="AL37" s="79" t="str">
        <f>REPLACE(INDEX(GroupVertices[Group],MATCH(Vertices[[#This Row],[Vertex]],GroupVertices[Vertex],0)),1,1,"")</f>
        <v>2</v>
      </c>
      <c r="AM37" s="48">
        <v>1</v>
      </c>
      <c r="AN37" s="49">
        <v>14.285714285714286</v>
      </c>
      <c r="AO37" s="48">
        <v>0</v>
      </c>
      <c r="AP37" s="49">
        <v>0</v>
      </c>
      <c r="AQ37" s="48">
        <v>0</v>
      </c>
      <c r="AR37" s="49">
        <v>0</v>
      </c>
      <c r="AS37" s="48">
        <v>6</v>
      </c>
      <c r="AT37" s="49">
        <v>85.71428571428571</v>
      </c>
      <c r="AU37" s="48">
        <v>7</v>
      </c>
      <c r="AV37" s="115" t="s">
        <v>771</v>
      </c>
      <c r="AW37" s="115" t="s">
        <v>771</v>
      </c>
      <c r="AX37" s="115" t="s">
        <v>822</v>
      </c>
      <c r="AY37" s="115" t="s">
        <v>822</v>
      </c>
      <c r="AZ37" s="2"/>
      <c r="BA37" s="3"/>
      <c r="BB37" s="3"/>
      <c r="BC37" s="3"/>
      <c r="BD37" s="3"/>
    </row>
    <row r="38" spans="1:56" ht="15">
      <c r="A38" s="65" t="s">
        <v>289</v>
      </c>
      <c r="B38" s="66"/>
      <c r="C38" s="66"/>
      <c r="D38" s="67">
        <v>100</v>
      </c>
      <c r="E38" s="69"/>
      <c r="F38" s="66"/>
      <c r="G38" s="66"/>
      <c r="H38" s="70" t="s">
        <v>289</v>
      </c>
      <c r="I38" s="71"/>
      <c r="J38" s="71"/>
      <c r="K38" s="70" t="s">
        <v>289</v>
      </c>
      <c r="L38" s="74"/>
      <c r="M38" s="75">
        <v>4534.791015625</v>
      </c>
      <c r="N38" s="75">
        <v>3187.52587890625</v>
      </c>
      <c r="O38" s="76"/>
      <c r="P38" s="77"/>
      <c r="Q38" s="77"/>
      <c r="R38" s="81"/>
      <c r="S38" s="48">
        <v>1</v>
      </c>
      <c r="T38" s="48">
        <v>1</v>
      </c>
      <c r="U38" s="49">
        <v>0</v>
      </c>
      <c r="V38" s="49">
        <v>0.00578</v>
      </c>
      <c r="W38" s="49">
        <v>0.001912</v>
      </c>
      <c r="X38" s="49">
        <v>0.393235</v>
      </c>
      <c r="Y38" s="49">
        <v>0</v>
      </c>
      <c r="Z38" s="49">
        <v>1</v>
      </c>
      <c r="AA38" s="72">
        <v>38</v>
      </c>
      <c r="AB38" s="72"/>
      <c r="AC38" s="73"/>
      <c r="AD38" s="79" t="s">
        <v>373</v>
      </c>
      <c r="AE38" s="95" t="s">
        <v>409</v>
      </c>
      <c r="AF38" s="79" t="s">
        <v>421</v>
      </c>
      <c r="AG38" s="79"/>
      <c r="AH38" s="79"/>
      <c r="AI38" s="79">
        <v>0</v>
      </c>
      <c r="AJ38" s="79">
        <v>1</v>
      </c>
      <c r="AK38" s="79"/>
      <c r="AL38" s="79" t="str">
        <f>REPLACE(INDEX(GroupVertices[Group],MATCH(Vertices[[#This Row],[Vertex]],GroupVertices[Vertex],0)),1,1,"")</f>
        <v>2</v>
      </c>
      <c r="AM38" s="48">
        <v>0</v>
      </c>
      <c r="AN38" s="49">
        <v>0</v>
      </c>
      <c r="AO38" s="48">
        <v>0</v>
      </c>
      <c r="AP38" s="49">
        <v>0</v>
      </c>
      <c r="AQ38" s="48">
        <v>0</v>
      </c>
      <c r="AR38" s="49">
        <v>0</v>
      </c>
      <c r="AS38" s="48">
        <v>5</v>
      </c>
      <c r="AT38" s="49">
        <v>100</v>
      </c>
      <c r="AU38" s="48">
        <v>5</v>
      </c>
      <c r="AV38" s="115" t="s">
        <v>772</v>
      </c>
      <c r="AW38" s="115" t="s">
        <v>772</v>
      </c>
      <c r="AX38" s="115" t="s">
        <v>823</v>
      </c>
      <c r="AY38" s="115" t="s">
        <v>823</v>
      </c>
      <c r="AZ38" s="2"/>
      <c r="BA38" s="3"/>
      <c r="BB38" s="3"/>
      <c r="BC38" s="3"/>
      <c r="BD38" s="3"/>
    </row>
    <row r="39" spans="1:56" ht="15">
      <c r="A39" s="65" t="s">
        <v>290</v>
      </c>
      <c r="B39" s="66"/>
      <c r="C39" s="66"/>
      <c r="D39" s="67">
        <v>500</v>
      </c>
      <c r="E39" s="69"/>
      <c r="F39" s="66"/>
      <c r="G39" s="66"/>
      <c r="H39" s="70" t="s">
        <v>290</v>
      </c>
      <c r="I39" s="71"/>
      <c r="J39" s="71"/>
      <c r="K39" s="70" t="s">
        <v>290</v>
      </c>
      <c r="L39" s="74"/>
      <c r="M39" s="75">
        <v>4626.57080078125</v>
      </c>
      <c r="N39" s="75">
        <v>9493.3271484375</v>
      </c>
      <c r="O39" s="76"/>
      <c r="P39" s="77"/>
      <c r="Q39" s="77"/>
      <c r="R39" s="81"/>
      <c r="S39" s="48">
        <v>4</v>
      </c>
      <c r="T39" s="48">
        <v>4</v>
      </c>
      <c r="U39" s="49">
        <v>412.266667</v>
      </c>
      <c r="V39" s="49">
        <v>0.008475</v>
      </c>
      <c r="W39" s="49">
        <v>0.014964</v>
      </c>
      <c r="X39" s="49">
        <v>2.081681</v>
      </c>
      <c r="Y39" s="49">
        <v>0.05357142857142857</v>
      </c>
      <c r="Z39" s="49">
        <v>0</v>
      </c>
      <c r="AA39" s="72">
        <v>39</v>
      </c>
      <c r="AB39" s="72"/>
      <c r="AC39" s="73"/>
      <c r="AD39" s="79" t="s">
        <v>373</v>
      </c>
      <c r="AE39" s="95" t="s">
        <v>410</v>
      </c>
      <c r="AF39" s="79" t="s">
        <v>421</v>
      </c>
      <c r="AG39" s="79"/>
      <c r="AH39" s="79"/>
      <c r="AI39" s="79" t="s">
        <v>451</v>
      </c>
      <c r="AJ39" s="79">
        <v>500</v>
      </c>
      <c r="AK39" s="79"/>
      <c r="AL39" s="79" t="str">
        <f>REPLACE(INDEX(GroupVertices[Group],MATCH(Vertices[[#This Row],[Vertex]],GroupVertices[Vertex],0)),1,1,"")</f>
        <v>2</v>
      </c>
      <c r="AM39" s="48">
        <v>4</v>
      </c>
      <c r="AN39" s="49">
        <v>4.395604395604396</v>
      </c>
      <c r="AO39" s="48">
        <v>0</v>
      </c>
      <c r="AP39" s="49">
        <v>0</v>
      </c>
      <c r="AQ39" s="48">
        <v>0</v>
      </c>
      <c r="AR39" s="49">
        <v>0</v>
      </c>
      <c r="AS39" s="48">
        <v>87</v>
      </c>
      <c r="AT39" s="49">
        <v>95.6043956043956</v>
      </c>
      <c r="AU39" s="48">
        <v>91</v>
      </c>
      <c r="AV39" s="115" t="s">
        <v>764</v>
      </c>
      <c r="AW39" s="115" t="s">
        <v>796</v>
      </c>
      <c r="AX39" s="115" t="s">
        <v>824</v>
      </c>
      <c r="AY39" s="115" t="s">
        <v>843</v>
      </c>
      <c r="AZ39" s="2"/>
      <c r="BA39" s="3"/>
      <c r="BB39" s="3"/>
      <c r="BC39" s="3"/>
      <c r="BD39" s="3"/>
    </row>
    <row r="40" spans="1:56" ht="15">
      <c r="A40" s="65" t="s">
        <v>291</v>
      </c>
      <c r="B40" s="66"/>
      <c r="C40" s="66"/>
      <c r="D40" s="67">
        <v>100</v>
      </c>
      <c r="E40" s="69"/>
      <c r="F40" s="66"/>
      <c r="G40" s="66"/>
      <c r="H40" s="70" t="s">
        <v>291</v>
      </c>
      <c r="I40" s="71"/>
      <c r="J40" s="71"/>
      <c r="K40" s="70" t="s">
        <v>291</v>
      </c>
      <c r="L40" s="74"/>
      <c r="M40" s="75">
        <v>3860.33740234375</v>
      </c>
      <c r="N40" s="75">
        <v>5286.8134765625</v>
      </c>
      <c r="O40" s="76"/>
      <c r="P40" s="77"/>
      <c r="Q40" s="77"/>
      <c r="R40" s="81"/>
      <c r="S40" s="48">
        <v>1</v>
      </c>
      <c r="T40" s="48">
        <v>1</v>
      </c>
      <c r="U40" s="49">
        <v>0</v>
      </c>
      <c r="V40" s="49">
        <v>0.006494</v>
      </c>
      <c r="W40" s="49">
        <v>0.004813</v>
      </c>
      <c r="X40" s="49">
        <v>0.593542</v>
      </c>
      <c r="Y40" s="49">
        <v>0.5</v>
      </c>
      <c r="Z40" s="49">
        <v>0</v>
      </c>
      <c r="AA40" s="72">
        <v>40</v>
      </c>
      <c r="AB40" s="72"/>
      <c r="AC40" s="73"/>
      <c r="AD40" s="79" t="s">
        <v>373</v>
      </c>
      <c r="AE40" s="95" t="s">
        <v>411</v>
      </c>
      <c r="AF40" s="79" t="s">
        <v>421</v>
      </c>
      <c r="AG40" s="79"/>
      <c r="AH40" s="79"/>
      <c r="AI40" s="79">
        <v>0</v>
      </c>
      <c r="AJ40" s="79">
        <v>1</v>
      </c>
      <c r="AK40" s="79"/>
      <c r="AL40" s="79" t="str">
        <f>REPLACE(INDEX(GroupVertices[Group],MATCH(Vertices[[#This Row],[Vertex]],GroupVertices[Vertex],0)),1,1,"")</f>
        <v>2</v>
      </c>
      <c r="AM40" s="48"/>
      <c r="AN40" s="49"/>
      <c r="AO40" s="48"/>
      <c r="AP40" s="49"/>
      <c r="AQ40" s="48"/>
      <c r="AR40" s="49"/>
      <c r="AS40" s="48"/>
      <c r="AT40" s="49"/>
      <c r="AU40" s="48"/>
      <c r="AV40" s="115" t="s">
        <v>756</v>
      </c>
      <c r="AW40" s="115" t="s">
        <v>756</v>
      </c>
      <c r="AX40" s="115" t="s">
        <v>756</v>
      </c>
      <c r="AY40" s="115" t="s">
        <v>756</v>
      </c>
      <c r="AZ40" s="2"/>
      <c r="BA40" s="3"/>
      <c r="BB40" s="3"/>
      <c r="BC40" s="3"/>
      <c r="BD40" s="3"/>
    </row>
    <row r="41" spans="1:56" ht="15">
      <c r="A41" s="65" t="s">
        <v>292</v>
      </c>
      <c r="B41" s="66"/>
      <c r="C41" s="66"/>
      <c r="D41" s="67">
        <v>100</v>
      </c>
      <c r="E41" s="69"/>
      <c r="F41" s="66"/>
      <c r="G41" s="66"/>
      <c r="H41" s="70" t="s">
        <v>292</v>
      </c>
      <c r="I41" s="71"/>
      <c r="J41" s="71"/>
      <c r="K41" s="70" t="s">
        <v>292</v>
      </c>
      <c r="L41" s="74"/>
      <c r="M41" s="75">
        <v>5451.31689453125</v>
      </c>
      <c r="N41" s="75">
        <v>2831.74853515625</v>
      </c>
      <c r="O41" s="76"/>
      <c r="P41" s="77"/>
      <c r="Q41" s="77"/>
      <c r="R41" s="81"/>
      <c r="S41" s="48">
        <v>1</v>
      </c>
      <c r="T41" s="48">
        <v>1</v>
      </c>
      <c r="U41" s="49">
        <v>0</v>
      </c>
      <c r="V41" s="49">
        <v>0.006494</v>
      </c>
      <c r="W41" s="49">
        <v>0.004813</v>
      </c>
      <c r="X41" s="49">
        <v>0.593542</v>
      </c>
      <c r="Y41" s="49">
        <v>0.5</v>
      </c>
      <c r="Z41" s="49">
        <v>0</v>
      </c>
      <c r="AA41" s="72">
        <v>41</v>
      </c>
      <c r="AB41" s="72"/>
      <c r="AC41" s="73"/>
      <c r="AD41" s="79" t="s">
        <v>373</v>
      </c>
      <c r="AE41" s="95" t="s">
        <v>412</v>
      </c>
      <c r="AF41" s="79" t="s">
        <v>421</v>
      </c>
      <c r="AG41" s="79"/>
      <c r="AH41" s="79"/>
      <c r="AI41" s="79" t="s">
        <v>452</v>
      </c>
      <c r="AJ41" s="79">
        <v>500</v>
      </c>
      <c r="AK41" s="79"/>
      <c r="AL41" s="79" t="str">
        <f>REPLACE(INDEX(GroupVertices[Group],MATCH(Vertices[[#This Row],[Vertex]],GroupVertices[Vertex],0)),1,1,"")</f>
        <v>2</v>
      </c>
      <c r="AM41" s="48">
        <v>1</v>
      </c>
      <c r="AN41" s="49">
        <v>25</v>
      </c>
      <c r="AO41" s="48">
        <v>0</v>
      </c>
      <c r="AP41" s="49">
        <v>0</v>
      </c>
      <c r="AQ41" s="48">
        <v>0</v>
      </c>
      <c r="AR41" s="49">
        <v>0</v>
      </c>
      <c r="AS41" s="48">
        <v>3</v>
      </c>
      <c r="AT41" s="49">
        <v>75</v>
      </c>
      <c r="AU41" s="48">
        <v>4</v>
      </c>
      <c r="AV41" s="115" t="s">
        <v>773</v>
      </c>
      <c r="AW41" s="115" t="s">
        <v>773</v>
      </c>
      <c r="AX41" s="115" t="s">
        <v>825</v>
      </c>
      <c r="AY41" s="115" t="s">
        <v>825</v>
      </c>
      <c r="AZ41" s="2"/>
      <c r="BA41" s="3"/>
      <c r="BB41" s="3"/>
      <c r="BC41" s="3"/>
      <c r="BD41" s="3"/>
    </row>
    <row r="42" spans="1:56" ht="15">
      <c r="A42" s="65" t="s">
        <v>293</v>
      </c>
      <c r="B42" s="66"/>
      <c r="C42" s="66"/>
      <c r="D42" s="67">
        <v>136.65843758327378</v>
      </c>
      <c r="E42" s="69"/>
      <c r="F42" s="66"/>
      <c r="G42" s="66"/>
      <c r="H42" s="70" t="s">
        <v>293</v>
      </c>
      <c r="I42" s="71"/>
      <c r="J42" s="71"/>
      <c r="K42" s="70" t="s">
        <v>293</v>
      </c>
      <c r="L42" s="74"/>
      <c r="M42" s="75">
        <v>9798.96484375</v>
      </c>
      <c r="N42" s="75">
        <v>616.34814453125</v>
      </c>
      <c r="O42" s="76"/>
      <c r="P42" s="77"/>
      <c r="Q42" s="77"/>
      <c r="R42" s="81"/>
      <c r="S42" s="48">
        <v>1</v>
      </c>
      <c r="T42" s="48">
        <v>1</v>
      </c>
      <c r="U42" s="49">
        <v>27.4</v>
      </c>
      <c r="V42" s="49">
        <v>0.006211</v>
      </c>
      <c r="W42" s="49">
        <v>0.001853</v>
      </c>
      <c r="X42" s="49">
        <v>0.650682</v>
      </c>
      <c r="Y42" s="49">
        <v>0</v>
      </c>
      <c r="Z42" s="49">
        <v>0</v>
      </c>
      <c r="AA42" s="72">
        <v>42</v>
      </c>
      <c r="AB42" s="72"/>
      <c r="AC42" s="73"/>
      <c r="AD42" s="79" t="s">
        <v>373</v>
      </c>
      <c r="AE42" s="95" t="s">
        <v>413</v>
      </c>
      <c r="AF42" s="79" t="s">
        <v>421</v>
      </c>
      <c r="AG42" s="79"/>
      <c r="AH42" s="79"/>
      <c r="AI42" s="79" t="s">
        <v>453</v>
      </c>
      <c r="AJ42" s="79">
        <v>305</v>
      </c>
      <c r="AK42" s="79"/>
      <c r="AL42" s="79" t="str">
        <f>REPLACE(INDEX(GroupVertices[Group],MATCH(Vertices[[#This Row],[Vertex]],GroupVertices[Vertex],0)),1,1,"")</f>
        <v>3</v>
      </c>
      <c r="AM42" s="48">
        <v>1</v>
      </c>
      <c r="AN42" s="49">
        <v>25</v>
      </c>
      <c r="AO42" s="48">
        <v>0</v>
      </c>
      <c r="AP42" s="49">
        <v>0</v>
      </c>
      <c r="AQ42" s="48">
        <v>0</v>
      </c>
      <c r="AR42" s="49">
        <v>0</v>
      </c>
      <c r="AS42" s="48">
        <v>3</v>
      </c>
      <c r="AT42" s="49">
        <v>75</v>
      </c>
      <c r="AU42" s="48">
        <v>4</v>
      </c>
      <c r="AV42" s="115" t="s">
        <v>774</v>
      </c>
      <c r="AW42" s="115" t="s">
        <v>774</v>
      </c>
      <c r="AX42" s="115" t="s">
        <v>826</v>
      </c>
      <c r="AY42" s="115" t="s">
        <v>826</v>
      </c>
      <c r="AZ42" s="2"/>
      <c r="BA42" s="3"/>
      <c r="BB42" s="3"/>
      <c r="BC42" s="3"/>
      <c r="BD42" s="3"/>
    </row>
    <row r="43" spans="1:56" ht="15">
      <c r="A43" s="65" t="s">
        <v>294</v>
      </c>
      <c r="B43" s="66"/>
      <c r="C43" s="66"/>
      <c r="D43" s="67">
        <v>224.51381763878922</v>
      </c>
      <c r="E43" s="69"/>
      <c r="F43" s="66"/>
      <c r="G43" s="66"/>
      <c r="H43" s="70" t="s">
        <v>294</v>
      </c>
      <c r="I43" s="71"/>
      <c r="J43" s="71"/>
      <c r="K43" s="70" t="s">
        <v>294</v>
      </c>
      <c r="L43" s="74"/>
      <c r="M43" s="75">
        <v>7083.75537109375</v>
      </c>
      <c r="N43" s="75">
        <v>358.58978271484375</v>
      </c>
      <c r="O43" s="76"/>
      <c r="P43" s="77"/>
      <c r="Q43" s="77"/>
      <c r="R43" s="81"/>
      <c r="S43" s="48">
        <v>2</v>
      </c>
      <c r="T43" s="48">
        <v>2</v>
      </c>
      <c r="U43" s="49">
        <v>93.066667</v>
      </c>
      <c r="V43" s="49">
        <v>0.00625</v>
      </c>
      <c r="W43" s="49">
        <v>0.002495</v>
      </c>
      <c r="X43" s="49">
        <v>1.225547</v>
      </c>
      <c r="Y43" s="49">
        <v>0</v>
      </c>
      <c r="Z43" s="49">
        <v>0</v>
      </c>
      <c r="AA43" s="72">
        <v>43</v>
      </c>
      <c r="AB43" s="72"/>
      <c r="AC43" s="73"/>
      <c r="AD43" s="79" t="s">
        <v>373</v>
      </c>
      <c r="AE43" s="79" t="s">
        <v>414</v>
      </c>
      <c r="AF43" s="79" t="s">
        <v>421</v>
      </c>
      <c r="AG43" s="79"/>
      <c r="AH43" s="79"/>
      <c r="AI43" s="79" t="s">
        <v>454</v>
      </c>
      <c r="AJ43" s="79">
        <v>500</v>
      </c>
      <c r="AK43" s="79"/>
      <c r="AL43" s="79" t="str">
        <f>REPLACE(INDEX(GroupVertices[Group],MATCH(Vertices[[#This Row],[Vertex]],GroupVertices[Vertex],0)),1,1,"")</f>
        <v>3</v>
      </c>
      <c r="AM43" s="48">
        <v>0</v>
      </c>
      <c r="AN43" s="49">
        <v>0</v>
      </c>
      <c r="AO43" s="48">
        <v>0</v>
      </c>
      <c r="AP43" s="49">
        <v>0</v>
      </c>
      <c r="AQ43" s="48">
        <v>0</v>
      </c>
      <c r="AR43" s="49">
        <v>0</v>
      </c>
      <c r="AS43" s="48">
        <v>3</v>
      </c>
      <c r="AT43" s="49">
        <v>100</v>
      </c>
      <c r="AU43" s="48">
        <v>3</v>
      </c>
      <c r="AV43" s="115" t="s">
        <v>775</v>
      </c>
      <c r="AW43" s="115" t="s">
        <v>775</v>
      </c>
      <c r="AX43" s="115" t="s">
        <v>736</v>
      </c>
      <c r="AY43" s="115" t="s">
        <v>736</v>
      </c>
      <c r="AZ43" s="2"/>
      <c r="BA43" s="3"/>
      <c r="BB43" s="3"/>
      <c r="BC43" s="3"/>
      <c r="BD43" s="3"/>
    </row>
    <row r="44" spans="1:56" ht="15">
      <c r="A44" s="65" t="s">
        <v>295</v>
      </c>
      <c r="B44" s="66"/>
      <c r="C44" s="66"/>
      <c r="D44" s="67">
        <v>345.8612734345167</v>
      </c>
      <c r="E44" s="69"/>
      <c r="F44" s="66"/>
      <c r="G44" s="66"/>
      <c r="H44" s="70" t="s">
        <v>295</v>
      </c>
      <c r="I44" s="71"/>
      <c r="J44" s="71"/>
      <c r="K44" s="70" t="s">
        <v>295</v>
      </c>
      <c r="L44" s="74"/>
      <c r="M44" s="75">
        <v>5004.56396484375</v>
      </c>
      <c r="N44" s="75">
        <v>416.8099670410156</v>
      </c>
      <c r="O44" s="76"/>
      <c r="P44" s="77"/>
      <c r="Q44" s="77"/>
      <c r="R44" s="81"/>
      <c r="S44" s="48">
        <v>2</v>
      </c>
      <c r="T44" s="48">
        <v>2</v>
      </c>
      <c r="U44" s="49">
        <v>183.766667</v>
      </c>
      <c r="V44" s="49">
        <v>0.007692</v>
      </c>
      <c r="W44" s="49">
        <v>0.009684</v>
      </c>
      <c r="X44" s="49">
        <v>1.107662</v>
      </c>
      <c r="Y44" s="49">
        <v>0.08333333333333333</v>
      </c>
      <c r="Z44" s="49">
        <v>0</v>
      </c>
      <c r="AA44" s="72">
        <v>44</v>
      </c>
      <c r="AB44" s="72"/>
      <c r="AC44" s="73"/>
      <c r="AD44" s="79" t="s">
        <v>373</v>
      </c>
      <c r="AE44" s="95" t="s">
        <v>415</v>
      </c>
      <c r="AF44" s="79" t="s">
        <v>421</v>
      </c>
      <c r="AG44" s="79"/>
      <c r="AH44" s="79"/>
      <c r="AI44" s="79" t="s">
        <v>455</v>
      </c>
      <c r="AJ44" s="79">
        <v>500</v>
      </c>
      <c r="AK44" s="79"/>
      <c r="AL44" s="79" t="str">
        <f>REPLACE(INDEX(GroupVertices[Group],MATCH(Vertices[[#This Row],[Vertex]],GroupVertices[Vertex],0)),1,1,"")</f>
        <v>3</v>
      </c>
      <c r="AM44" s="48">
        <v>1</v>
      </c>
      <c r="AN44" s="49">
        <v>12.5</v>
      </c>
      <c r="AO44" s="48">
        <v>0</v>
      </c>
      <c r="AP44" s="49">
        <v>0</v>
      </c>
      <c r="AQ44" s="48">
        <v>0</v>
      </c>
      <c r="AR44" s="49">
        <v>0</v>
      </c>
      <c r="AS44" s="48">
        <v>7</v>
      </c>
      <c r="AT44" s="49">
        <v>87.5</v>
      </c>
      <c r="AU44" s="48">
        <v>8</v>
      </c>
      <c r="AV44" s="115" t="s">
        <v>776</v>
      </c>
      <c r="AW44" s="115" t="s">
        <v>797</v>
      </c>
      <c r="AX44" s="115" t="s">
        <v>827</v>
      </c>
      <c r="AY44" s="115" t="s">
        <v>844</v>
      </c>
      <c r="AZ44" s="2"/>
      <c r="BA44" s="3"/>
      <c r="BB44" s="3"/>
      <c r="BC44" s="3"/>
      <c r="BD44" s="3"/>
    </row>
    <row r="45" spans="1:56" ht="15">
      <c r="A45" s="65" t="s">
        <v>296</v>
      </c>
      <c r="B45" s="66"/>
      <c r="C45" s="66"/>
      <c r="D45" s="67">
        <v>101.33789918187131</v>
      </c>
      <c r="E45" s="69"/>
      <c r="F45" s="66"/>
      <c r="G45" s="66"/>
      <c r="H45" s="70" t="s">
        <v>296</v>
      </c>
      <c r="I45" s="71"/>
      <c r="J45" s="71"/>
      <c r="K45" s="70" t="s">
        <v>296</v>
      </c>
      <c r="L45" s="74"/>
      <c r="M45" s="75">
        <v>4783.365234375</v>
      </c>
      <c r="N45" s="75">
        <v>1850.831787109375</v>
      </c>
      <c r="O45" s="76"/>
      <c r="P45" s="77"/>
      <c r="Q45" s="77"/>
      <c r="R45" s="81"/>
      <c r="S45" s="48">
        <v>1</v>
      </c>
      <c r="T45" s="48">
        <v>1</v>
      </c>
      <c r="U45" s="49">
        <v>1</v>
      </c>
      <c r="V45" s="49">
        <v>0.005848</v>
      </c>
      <c r="W45" s="49">
        <v>0.002141</v>
      </c>
      <c r="X45" s="49">
        <v>0.638407</v>
      </c>
      <c r="Y45" s="49">
        <v>0</v>
      </c>
      <c r="Z45" s="49">
        <v>0</v>
      </c>
      <c r="AA45" s="72">
        <v>45</v>
      </c>
      <c r="AB45" s="72"/>
      <c r="AC45" s="73"/>
      <c r="AD45" s="79" t="s">
        <v>373</v>
      </c>
      <c r="AE45" s="95" t="s">
        <v>416</v>
      </c>
      <c r="AF45" s="79" t="s">
        <v>421</v>
      </c>
      <c r="AG45" s="79"/>
      <c r="AH45" s="79"/>
      <c r="AI45" s="79">
        <v>0</v>
      </c>
      <c r="AJ45" s="79">
        <v>1</v>
      </c>
      <c r="AK45" s="79"/>
      <c r="AL45" s="79" t="str">
        <f>REPLACE(INDEX(GroupVertices[Group],MATCH(Vertices[[#This Row],[Vertex]],GroupVertices[Vertex],0)),1,1,"")</f>
        <v>3</v>
      </c>
      <c r="AM45" s="48">
        <v>0</v>
      </c>
      <c r="AN45" s="49">
        <v>0</v>
      </c>
      <c r="AO45" s="48">
        <v>0</v>
      </c>
      <c r="AP45" s="49">
        <v>0</v>
      </c>
      <c r="AQ45" s="48">
        <v>0</v>
      </c>
      <c r="AR45" s="49">
        <v>0</v>
      </c>
      <c r="AS45" s="48">
        <v>3</v>
      </c>
      <c r="AT45" s="49">
        <v>100</v>
      </c>
      <c r="AU45" s="48">
        <v>3</v>
      </c>
      <c r="AV45" s="115" t="s">
        <v>777</v>
      </c>
      <c r="AW45" s="115" t="s">
        <v>777</v>
      </c>
      <c r="AX45" s="115" t="s">
        <v>735</v>
      </c>
      <c r="AY45" s="115" t="s">
        <v>735</v>
      </c>
      <c r="AZ45" s="2"/>
      <c r="BA45" s="3"/>
      <c r="BB45" s="3"/>
      <c r="BC45" s="3"/>
      <c r="BD45" s="3"/>
    </row>
    <row r="46" spans="1:56" ht="15">
      <c r="A46" s="65" t="s">
        <v>297</v>
      </c>
      <c r="B46" s="66"/>
      <c r="C46" s="66"/>
      <c r="D46" s="67">
        <v>251.27180127621534</v>
      </c>
      <c r="E46" s="69"/>
      <c r="F46" s="66"/>
      <c r="G46" s="66"/>
      <c r="H46" s="70" t="s">
        <v>297</v>
      </c>
      <c r="I46" s="71"/>
      <c r="J46" s="71"/>
      <c r="K46" s="70" t="s">
        <v>297</v>
      </c>
      <c r="L46" s="74"/>
      <c r="M46" s="75">
        <v>8029.74462890625</v>
      </c>
      <c r="N46" s="75">
        <v>2401.161376953125</v>
      </c>
      <c r="O46" s="76"/>
      <c r="P46" s="77"/>
      <c r="Q46" s="77"/>
      <c r="R46" s="81"/>
      <c r="S46" s="48">
        <v>3</v>
      </c>
      <c r="T46" s="48">
        <v>3</v>
      </c>
      <c r="U46" s="49">
        <v>113.066667</v>
      </c>
      <c r="V46" s="49">
        <v>0.006452</v>
      </c>
      <c r="W46" s="49">
        <v>0.003508</v>
      </c>
      <c r="X46" s="49">
        <v>1.190727</v>
      </c>
      <c r="Y46" s="49">
        <v>0</v>
      </c>
      <c r="Z46" s="49">
        <v>0.3333333333333333</v>
      </c>
      <c r="AA46" s="72">
        <v>46</v>
      </c>
      <c r="AB46" s="72"/>
      <c r="AC46" s="73"/>
      <c r="AD46" s="79" t="s">
        <v>373</v>
      </c>
      <c r="AE46" s="95" t="s">
        <v>417</v>
      </c>
      <c r="AF46" s="79" t="s">
        <v>421</v>
      </c>
      <c r="AG46" s="79"/>
      <c r="AH46" s="79"/>
      <c r="AI46" s="79" t="s">
        <v>456</v>
      </c>
      <c r="AJ46" s="79">
        <v>19</v>
      </c>
      <c r="AK46" s="79"/>
      <c r="AL46" s="79" t="str">
        <f>REPLACE(INDEX(GroupVertices[Group],MATCH(Vertices[[#This Row],[Vertex]],GroupVertices[Vertex],0)),1,1,"")</f>
        <v>3</v>
      </c>
      <c r="AM46" s="48">
        <v>1</v>
      </c>
      <c r="AN46" s="49">
        <v>33.333333333333336</v>
      </c>
      <c r="AO46" s="48">
        <v>0</v>
      </c>
      <c r="AP46" s="49">
        <v>0</v>
      </c>
      <c r="AQ46" s="48">
        <v>0</v>
      </c>
      <c r="AR46" s="49">
        <v>0</v>
      </c>
      <c r="AS46" s="48">
        <v>2</v>
      </c>
      <c r="AT46" s="49">
        <v>66.66666666666667</v>
      </c>
      <c r="AU46" s="48">
        <v>3</v>
      </c>
      <c r="AV46" s="115" t="s">
        <v>778</v>
      </c>
      <c r="AW46" s="115" t="s">
        <v>778</v>
      </c>
      <c r="AX46" s="115" t="s">
        <v>828</v>
      </c>
      <c r="AY46" s="115" t="s">
        <v>828</v>
      </c>
      <c r="AZ46" s="2"/>
      <c r="BA46" s="3"/>
      <c r="BB46" s="3"/>
      <c r="BC46" s="3"/>
      <c r="BD46" s="3"/>
    </row>
    <row r="47" spans="1:56" ht="15">
      <c r="A47" s="65" t="s">
        <v>298</v>
      </c>
      <c r="B47" s="66"/>
      <c r="C47" s="66"/>
      <c r="D47" s="67">
        <v>111.3721430459061</v>
      </c>
      <c r="E47" s="69"/>
      <c r="F47" s="66"/>
      <c r="G47" s="66"/>
      <c r="H47" s="70" t="s">
        <v>298</v>
      </c>
      <c r="I47" s="71"/>
      <c r="J47" s="71"/>
      <c r="K47" s="70" t="s">
        <v>298</v>
      </c>
      <c r="L47" s="74"/>
      <c r="M47" s="75">
        <v>3720.855224609375</v>
      </c>
      <c r="N47" s="75">
        <v>633.060791015625</v>
      </c>
      <c r="O47" s="76"/>
      <c r="P47" s="77"/>
      <c r="Q47" s="77"/>
      <c r="R47" s="81"/>
      <c r="S47" s="48">
        <v>1</v>
      </c>
      <c r="T47" s="48">
        <v>1</v>
      </c>
      <c r="U47" s="49">
        <v>8.5</v>
      </c>
      <c r="V47" s="49">
        <v>0.006369</v>
      </c>
      <c r="W47" s="49">
        <v>0.002833</v>
      </c>
      <c r="X47" s="49">
        <v>0.631606</v>
      </c>
      <c r="Y47" s="49">
        <v>0</v>
      </c>
      <c r="Z47" s="49">
        <v>0</v>
      </c>
      <c r="AA47" s="72">
        <v>47</v>
      </c>
      <c r="AB47" s="72"/>
      <c r="AC47" s="73"/>
      <c r="AD47" s="79" t="s">
        <v>373</v>
      </c>
      <c r="AE47" s="95" t="s">
        <v>418</v>
      </c>
      <c r="AF47" s="79" t="s">
        <v>421</v>
      </c>
      <c r="AG47" s="79"/>
      <c r="AH47" s="79"/>
      <c r="AI47" s="79" t="s">
        <v>457</v>
      </c>
      <c r="AJ47" s="79">
        <v>500</v>
      </c>
      <c r="AK47" s="79"/>
      <c r="AL47" s="79" t="str">
        <f>REPLACE(INDEX(GroupVertices[Group],MATCH(Vertices[[#This Row],[Vertex]],GroupVertices[Vertex],0)),1,1,"")</f>
        <v>3</v>
      </c>
      <c r="AM47" s="48">
        <v>0</v>
      </c>
      <c r="AN47" s="49">
        <v>0</v>
      </c>
      <c r="AO47" s="48">
        <v>0</v>
      </c>
      <c r="AP47" s="49">
        <v>0</v>
      </c>
      <c r="AQ47" s="48">
        <v>0</v>
      </c>
      <c r="AR47" s="49">
        <v>0</v>
      </c>
      <c r="AS47" s="48">
        <v>2</v>
      </c>
      <c r="AT47" s="49">
        <v>100</v>
      </c>
      <c r="AU47" s="48">
        <v>2</v>
      </c>
      <c r="AV47" s="115" t="s">
        <v>779</v>
      </c>
      <c r="AW47" s="115" t="s">
        <v>779</v>
      </c>
      <c r="AX47" s="115" t="s">
        <v>829</v>
      </c>
      <c r="AY47" s="115" t="s">
        <v>829</v>
      </c>
      <c r="AZ47" s="2"/>
      <c r="BA47" s="3"/>
      <c r="BB47" s="3"/>
      <c r="BC47" s="3"/>
      <c r="BD47" s="3"/>
    </row>
    <row r="48" spans="1:56" ht="15">
      <c r="A48" s="65" t="s">
        <v>299</v>
      </c>
      <c r="B48" s="66"/>
      <c r="C48" s="66"/>
      <c r="D48" s="67">
        <v>225.76252309590274</v>
      </c>
      <c r="E48" s="69"/>
      <c r="F48" s="66"/>
      <c r="G48" s="66"/>
      <c r="H48" s="70" t="s">
        <v>299</v>
      </c>
      <c r="I48" s="71"/>
      <c r="J48" s="71"/>
      <c r="K48" s="70" t="s">
        <v>299</v>
      </c>
      <c r="L48" s="74"/>
      <c r="M48" s="75">
        <v>8426.23046875</v>
      </c>
      <c r="N48" s="75">
        <v>1681.3050537109375</v>
      </c>
      <c r="O48" s="76"/>
      <c r="P48" s="77"/>
      <c r="Q48" s="77"/>
      <c r="R48" s="81"/>
      <c r="S48" s="48">
        <v>2</v>
      </c>
      <c r="T48" s="48">
        <v>2</v>
      </c>
      <c r="U48" s="49">
        <v>94</v>
      </c>
      <c r="V48" s="49">
        <v>0.005263</v>
      </c>
      <c r="W48" s="49">
        <v>0.001001</v>
      </c>
      <c r="X48" s="49">
        <v>1.041874</v>
      </c>
      <c r="Y48" s="49">
        <v>0</v>
      </c>
      <c r="Z48" s="49">
        <v>0.3333333333333333</v>
      </c>
      <c r="AA48" s="72">
        <v>48</v>
      </c>
      <c r="AB48" s="72"/>
      <c r="AC48" s="73"/>
      <c r="AD48" s="79" t="s">
        <v>373</v>
      </c>
      <c r="AE48" s="95" t="s">
        <v>419</v>
      </c>
      <c r="AF48" s="79" t="s">
        <v>421</v>
      </c>
      <c r="AG48" s="79"/>
      <c r="AH48" s="79"/>
      <c r="AI48" s="79" t="s">
        <v>458</v>
      </c>
      <c r="AJ48" s="79">
        <v>500</v>
      </c>
      <c r="AK48" s="79"/>
      <c r="AL48" s="79" t="str">
        <f>REPLACE(INDEX(GroupVertices[Group],MATCH(Vertices[[#This Row],[Vertex]],GroupVertices[Vertex],0)),1,1,"")</f>
        <v>3</v>
      </c>
      <c r="AM48" s="48">
        <v>0</v>
      </c>
      <c r="AN48" s="49">
        <v>0</v>
      </c>
      <c r="AO48" s="48">
        <v>0</v>
      </c>
      <c r="AP48" s="49">
        <v>0</v>
      </c>
      <c r="AQ48" s="48">
        <v>0</v>
      </c>
      <c r="AR48" s="49">
        <v>0</v>
      </c>
      <c r="AS48" s="48">
        <v>6</v>
      </c>
      <c r="AT48" s="49">
        <v>100</v>
      </c>
      <c r="AU48" s="48">
        <v>6</v>
      </c>
      <c r="AV48" s="115" t="s">
        <v>780</v>
      </c>
      <c r="AW48" s="115" t="s">
        <v>798</v>
      </c>
      <c r="AX48" s="115" t="s">
        <v>830</v>
      </c>
      <c r="AY48" s="115" t="s">
        <v>830</v>
      </c>
      <c r="AZ48" s="2"/>
      <c r="BA48" s="3"/>
      <c r="BB48" s="3"/>
      <c r="BC48" s="3"/>
      <c r="BD48" s="3"/>
    </row>
    <row r="49" spans="1:56" ht="15">
      <c r="A49" s="82" t="s">
        <v>300</v>
      </c>
      <c r="B49" s="83"/>
      <c r="C49" s="83"/>
      <c r="D49" s="84">
        <v>100</v>
      </c>
      <c r="E49" s="85"/>
      <c r="F49" s="83"/>
      <c r="G49" s="83"/>
      <c r="H49" s="86" t="s">
        <v>300</v>
      </c>
      <c r="I49" s="87"/>
      <c r="J49" s="87"/>
      <c r="K49" s="86" t="s">
        <v>300</v>
      </c>
      <c r="L49" s="88"/>
      <c r="M49" s="89">
        <v>6345.2626953125</v>
      </c>
      <c r="N49" s="89">
        <v>2597.39697265625</v>
      </c>
      <c r="O49" s="90"/>
      <c r="P49" s="91"/>
      <c r="Q49" s="91"/>
      <c r="R49" s="92"/>
      <c r="S49" s="48">
        <v>0</v>
      </c>
      <c r="T49" s="48">
        <v>1</v>
      </c>
      <c r="U49" s="49">
        <v>0</v>
      </c>
      <c r="V49" s="49">
        <v>0.004255</v>
      </c>
      <c r="W49" s="49">
        <v>0.000162</v>
      </c>
      <c r="X49" s="49">
        <v>0.445197</v>
      </c>
      <c r="Y49" s="49">
        <v>0</v>
      </c>
      <c r="Z49" s="49">
        <v>0</v>
      </c>
      <c r="AA49" s="93">
        <v>49</v>
      </c>
      <c r="AB49" s="93"/>
      <c r="AC49" s="94"/>
      <c r="AD49" s="79" t="s">
        <v>373</v>
      </c>
      <c r="AE49" s="95" t="s">
        <v>420</v>
      </c>
      <c r="AF49" s="79" t="s">
        <v>421</v>
      </c>
      <c r="AG49" s="79"/>
      <c r="AH49" s="79"/>
      <c r="AI49" s="79" t="s">
        <v>459</v>
      </c>
      <c r="AJ49" s="79">
        <v>500</v>
      </c>
      <c r="AK49" s="79"/>
      <c r="AL49" s="79" t="str">
        <f>REPLACE(INDEX(GroupVertices[Group],MATCH(Vertices[[#This Row],[Vertex]],GroupVertices[Vertex],0)),1,1,"")</f>
        <v>3</v>
      </c>
      <c r="AM49" s="48">
        <v>0</v>
      </c>
      <c r="AN49" s="49">
        <v>0</v>
      </c>
      <c r="AO49" s="48">
        <v>0</v>
      </c>
      <c r="AP49" s="49">
        <v>0</v>
      </c>
      <c r="AQ49" s="48">
        <v>0</v>
      </c>
      <c r="AR49" s="49">
        <v>0</v>
      </c>
      <c r="AS49" s="48">
        <v>1</v>
      </c>
      <c r="AT49" s="49">
        <v>100</v>
      </c>
      <c r="AU49" s="48">
        <v>1</v>
      </c>
      <c r="AV49" s="115" t="s">
        <v>569</v>
      </c>
      <c r="AW49" s="115" t="s">
        <v>569</v>
      </c>
      <c r="AX49" s="115" t="s">
        <v>756</v>
      </c>
      <c r="AY49" s="115" t="s">
        <v>756</v>
      </c>
      <c r="AZ49" s="2"/>
      <c r="BA49" s="3"/>
      <c r="BB49" s="3"/>
      <c r="BC49" s="3"/>
      <c r="BD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hyperlinks>
    <hyperlink ref="AE3" r:id="rId1" display="http://de.wikipedia.org/wiki/User:Account2009"/>
    <hyperlink ref="AE4" r:id="rId2" display="http://de.wikipedia.org/wiki/User:Kharon"/>
    <hyperlink ref="AE6" r:id="rId3" display="http://de.wikipedia.org/wiki/User:FelMol"/>
    <hyperlink ref="AE7" r:id="rId4" display="http://de.wikipedia.org/wiki/User:Mandarinentraum"/>
    <hyperlink ref="AE8" r:id="rId5" display="http://de.wikipedia.org/wiki/User:Olag"/>
    <hyperlink ref="AE9" r:id="rId6" display="http://de.wikipedia.org/wiki/User:Brummbäropa"/>
    <hyperlink ref="AE10" r:id="rId7" display="http://de.wikipedia.org/wiki/User:Pass3456"/>
    <hyperlink ref="AE11" r:id="rId8" display="http://de.wikipedia.org/wiki/User:Dominik.Kuehl"/>
    <hyperlink ref="AE12" r:id="rId9" display="http://de.wikipedia.org/wiki/User:80.140.247.92"/>
    <hyperlink ref="AE13" r:id="rId10" display="http://de.wikipedia.org/wiki/User:37.49.103.143"/>
    <hyperlink ref="AE14" r:id="rId11" display="http://de.wikipedia.org/wiki/User:Flabber"/>
    <hyperlink ref="AE15" r:id="rId12" display="http://de.wikipedia.org/wiki/User:Mautpreller"/>
    <hyperlink ref="AE16" r:id="rId13" display="http://de.wikipedia.org/wiki/User:Miltrak"/>
    <hyperlink ref="AE18" r:id="rId14" display="http://de.wikipedia.org/wiki/User:2.205.245.49"/>
    <hyperlink ref="AE19" r:id="rId15" display="http://de.wikipedia.org/wiki/User:77.25.59.164"/>
    <hyperlink ref="AE20" r:id="rId16" display="http://de.wikipedia.org/wiki/User:89.204.139.232"/>
    <hyperlink ref="AE21" r:id="rId17" display="http://de.wikipedia.org/wiki/User:Scientia.asiae"/>
    <hyperlink ref="AE22" r:id="rId18" display="http://de.wikipedia.org/wiki/User:89.204.139.243"/>
    <hyperlink ref="AE23" r:id="rId19" display="http://de.wikipedia.org/wiki/User:Rita2008"/>
    <hyperlink ref="AE24" r:id="rId20" display="http://de.wikipedia.org/wiki/User:Karsten11"/>
    <hyperlink ref="AE26" r:id="rId21" display="http://de.wikipedia.org/wiki/User:188.195.191.212"/>
    <hyperlink ref="AE27" r:id="rId22" display="http://de.wikipedia.org/wiki/User:Matt1971"/>
    <hyperlink ref="AE28" r:id="rId23" display="http://de.wikipedia.org/wiki/User:ArchivBot"/>
    <hyperlink ref="AE29" r:id="rId24" display="http://de.wikipedia.org/wiki/User:79.192.99.5"/>
    <hyperlink ref="AE30" r:id="rId25" display="http://de.wikipedia.org/wiki/User:CopperBot"/>
    <hyperlink ref="AE31" r:id="rId26" display="http://de.wikipedia.org/wiki/User:Lsrider"/>
    <hyperlink ref="AE32" r:id="rId27" display="http://de.wikipedia.org/wiki/User:85.181.21.101"/>
    <hyperlink ref="AE33" r:id="rId28" display="http://de.wikipedia.org/wiki/User:91.10.54.36"/>
    <hyperlink ref="AE34" r:id="rId29" display="http://de.wikipedia.org/wiki/User:93.184.26.78"/>
    <hyperlink ref="AE35" r:id="rId30" display="http://de.wikipedia.org/wiki/User:Tohma"/>
    <hyperlink ref="AE36" r:id="rId31" display="http://de.wikipedia.org/wiki/User:GiftBot"/>
    <hyperlink ref="AE37" r:id="rId32" display="http://de.wikipedia.org/wiki/User:Feliks"/>
    <hyperlink ref="AE38" r:id="rId33" display="http://de.wikipedia.org/wiki/User:85.176.128.231"/>
    <hyperlink ref="AE39" r:id="rId34" display="http://de.wikipedia.org/wiki/User:TaxonBot"/>
    <hyperlink ref="AE40" r:id="rId35" display="http://de.wikipedia.org/wiki/User:2.242.186.95"/>
    <hyperlink ref="AE41" r:id="rId36" display="http://de.wikipedia.org/wiki/User:131.188.3.226"/>
    <hyperlink ref="AE42" r:id="rId37" display="http://de.wikipedia.org/wiki/User:93.184.128.24"/>
    <hyperlink ref="AE44" r:id="rId38" display="http://de.wikipedia.org/wiki/User:Nuuk"/>
    <hyperlink ref="AE45" r:id="rId39" display="http://de.wikipedia.org/wiki/User:87.143.185.6"/>
    <hyperlink ref="AE46" r:id="rId40" display="http://de.wikipedia.org/wiki/User:Htchenkiller"/>
    <hyperlink ref="AE47" r:id="rId41" display="http://de.wikipedia.org/wiki/User:Johannnes89"/>
    <hyperlink ref="AE48" r:id="rId42" display="http://de.wikipedia.org/wiki/User:Andol"/>
    <hyperlink ref="AE49" r:id="rId43" display="http://de.wikipedia.org/wiki/User:TheRandomIP"/>
  </hyperlinks>
  <printOptions/>
  <pageMargins left="0.7" right="0.7" top="0.75" bottom="0.75" header="0.3" footer="0.3"/>
  <pageSetup horizontalDpi="600" verticalDpi="600" orientation="portrait" r:id="rId47"/>
  <legacyDrawing r:id="rId45"/>
  <tableParts>
    <tablePart r:id="rId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7109375" style="0" bestFit="1" customWidth="1"/>
    <col min="29" max="29" width="28.421875" style="0" bestFit="1" customWidth="1"/>
    <col min="30" max="30" width="32.8515625" style="0" bestFit="1" customWidth="1"/>
    <col min="31" max="31" width="18.00390625" style="0" bestFit="1" customWidth="1"/>
    <col min="32" max="32" width="22.140625" style="0" bestFit="1" customWidth="1"/>
    <col min="33" max="33" width="16.28125" style="0" bestFit="1" customWidth="1"/>
    <col min="34" max="34" width="15.8515625" style="0" bestFit="1" customWidth="1"/>
    <col min="35" max="35" width="18.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671</v>
      </c>
      <c r="Z2" s="52" t="s">
        <v>672</v>
      </c>
      <c r="AA2" s="52" t="s">
        <v>673</v>
      </c>
      <c r="AB2" s="52" t="s">
        <v>674</v>
      </c>
      <c r="AC2" s="52" t="s">
        <v>675</v>
      </c>
      <c r="AD2" s="52" t="s">
        <v>676</v>
      </c>
      <c r="AE2" s="52" t="s">
        <v>677</v>
      </c>
      <c r="AF2" s="52" t="s">
        <v>678</v>
      </c>
      <c r="AG2" s="52" t="s">
        <v>681</v>
      </c>
      <c r="AH2" s="13" t="s">
        <v>705</v>
      </c>
      <c r="AI2" s="13" t="s">
        <v>740</v>
      </c>
    </row>
    <row r="3" spans="1:35" ht="15">
      <c r="A3" s="82" t="s">
        <v>529</v>
      </c>
      <c r="B3" s="66" t="s">
        <v>533</v>
      </c>
      <c r="C3" s="66" t="s">
        <v>56</v>
      </c>
      <c r="D3" s="97"/>
      <c r="E3" s="96"/>
      <c r="F3" s="98" t="s">
        <v>848</v>
      </c>
      <c r="G3" s="99"/>
      <c r="H3" s="99"/>
      <c r="I3" s="100">
        <v>3</v>
      </c>
      <c r="J3" s="101"/>
      <c r="K3" s="48">
        <v>17</v>
      </c>
      <c r="L3" s="48">
        <v>54</v>
      </c>
      <c r="M3" s="48">
        <v>0</v>
      </c>
      <c r="N3" s="48">
        <v>54</v>
      </c>
      <c r="O3" s="48">
        <v>12</v>
      </c>
      <c r="P3" s="49">
        <v>0.4482758620689655</v>
      </c>
      <c r="Q3" s="49">
        <v>0.6190476190476191</v>
      </c>
      <c r="R3" s="48">
        <v>1</v>
      </c>
      <c r="S3" s="48">
        <v>0</v>
      </c>
      <c r="T3" s="48">
        <v>17</v>
      </c>
      <c r="U3" s="48">
        <v>54</v>
      </c>
      <c r="V3" s="48">
        <v>3</v>
      </c>
      <c r="W3" s="49">
        <v>1.785467</v>
      </c>
      <c r="X3" s="49">
        <v>0.15441176470588236</v>
      </c>
      <c r="Y3" s="48"/>
      <c r="Z3" s="48"/>
      <c r="AA3" s="48"/>
      <c r="AB3" s="48"/>
      <c r="AC3" s="48"/>
      <c r="AD3" s="48"/>
      <c r="AE3" s="48"/>
      <c r="AF3" s="48"/>
      <c r="AG3" s="48"/>
      <c r="AH3" s="108" t="s">
        <v>706</v>
      </c>
      <c r="AI3" s="108" t="s">
        <v>741</v>
      </c>
    </row>
    <row r="4" spans="1:35" ht="15">
      <c r="A4" s="82" t="s">
        <v>530</v>
      </c>
      <c r="B4" s="66" t="s">
        <v>534</v>
      </c>
      <c r="C4" s="66" t="s">
        <v>56</v>
      </c>
      <c r="D4" s="103"/>
      <c r="E4" s="102"/>
      <c r="F4" s="104" t="s">
        <v>849</v>
      </c>
      <c r="G4" s="105"/>
      <c r="H4" s="105"/>
      <c r="I4" s="106">
        <v>4</v>
      </c>
      <c r="J4" s="107"/>
      <c r="K4" s="48">
        <v>14</v>
      </c>
      <c r="L4" s="48">
        <v>28</v>
      </c>
      <c r="M4" s="48">
        <v>0</v>
      </c>
      <c r="N4" s="48">
        <v>28</v>
      </c>
      <c r="O4" s="48">
        <v>4</v>
      </c>
      <c r="P4" s="49">
        <v>0.14285714285714285</v>
      </c>
      <c r="Q4" s="49">
        <v>0.25</v>
      </c>
      <c r="R4" s="48">
        <v>1</v>
      </c>
      <c r="S4" s="48">
        <v>0</v>
      </c>
      <c r="T4" s="48">
        <v>14</v>
      </c>
      <c r="U4" s="48">
        <v>28</v>
      </c>
      <c r="V4" s="48">
        <v>4</v>
      </c>
      <c r="W4" s="49">
        <v>1.918367</v>
      </c>
      <c r="X4" s="49">
        <v>0.13186813186813187</v>
      </c>
      <c r="Y4" s="48"/>
      <c r="Z4" s="48"/>
      <c r="AA4" s="48"/>
      <c r="AB4" s="48"/>
      <c r="AC4" s="48"/>
      <c r="AD4" s="48"/>
      <c r="AE4" s="48"/>
      <c r="AF4" s="48"/>
      <c r="AG4" s="48"/>
      <c r="AH4" s="108" t="s">
        <v>707</v>
      </c>
      <c r="AI4" s="108" t="s">
        <v>742</v>
      </c>
    </row>
    <row r="5" spans="1:35" ht="15">
      <c r="A5" s="82" t="s">
        <v>531</v>
      </c>
      <c r="B5" s="66" t="s">
        <v>535</v>
      </c>
      <c r="C5" s="66" t="s">
        <v>56</v>
      </c>
      <c r="D5" s="103"/>
      <c r="E5" s="102"/>
      <c r="F5" s="104" t="s">
        <v>850</v>
      </c>
      <c r="G5" s="105"/>
      <c r="H5" s="105"/>
      <c r="I5" s="106">
        <v>5</v>
      </c>
      <c r="J5" s="107"/>
      <c r="K5" s="48">
        <v>8</v>
      </c>
      <c r="L5" s="48">
        <v>10</v>
      </c>
      <c r="M5" s="48">
        <v>0</v>
      </c>
      <c r="N5" s="48">
        <v>10</v>
      </c>
      <c r="O5" s="48">
        <v>1</v>
      </c>
      <c r="P5" s="49">
        <v>0.125</v>
      </c>
      <c r="Q5" s="49">
        <v>0.2222222222222222</v>
      </c>
      <c r="R5" s="48">
        <v>1</v>
      </c>
      <c r="S5" s="48">
        <v>0</v>
      </c>
      <c r="T5" s="48">
        <v>8</v>
      </c>
      <c r="U5" s="48">
        <v>10</v>
      </c>
      <c r="V5" s="48">
        <v>3</v>
      </c>
      <c r="W5" s="49">
        <v>1.75</v>
      </c>
      <c r="X5" s="49">
        <v>0.16071428571428573</v>
      </c>
      <c r="Y5" s="48"/>
      <c r="Z5" s="48"/>
      <c r="AA5" s="48"/>
      <c r="AB5" s="48"/>
      <c r="AC5" s="48"/>
      <c r="AD5" s="48"/>
      <c r="AE5" s="48"/>
      <c r="AF5" s="48"/>
      <c r="AG5" s="48"/>
      <c r="AH5" s="108" t="s">
        <v>708</v>
      </c>
      <c r="AI5" s="108" t="s">
        <v>743</v>
      </c>
    </row>
    <row r="6" spans="1:35" ht="15">
      <c r="A6" s="82" t="s">
        <v>532</v>
      </c>
      <c r="B6" s="66" t="s">
        <v>536</v>
      </c>
      <c r="C6" s="66" t="s">
        <v>56</v>
      </c>
      <c r="D6" s="103"/>
      <c r="E6" s="102"/>
      <c r="F6" s="104" t="s">
        <v>851</v>
      </c>
      <c r="G6" s="105"/>
      <c r="H6" s="105"/>
      <c r="I6" s="106">
        <v>6</v>
      </c>
      <c r="J6" s="107"/>
      <c r="K6" s="48">
        <v>8</v>
      </c>
      <c r="L6" s="48">
        <v>11</v>
      </c>
      <c r="M6" s="48">
        <v>0</v>
      </c>
      <c r="N6" s="48">
        <v>11</v>
      </c>
      <c r="O6" s="48">
        <v>1</v>
      </c>
      <c r="P6" s="49">
        <v>0.25</v>
      </c>
      <c r="Q6" s="49">
        <v>0.4</v>
      </c>
      <c r="R6" s="48">
        <v>1</v>
      </c>
      <c r="S6" s="48">
        <v>0</v>
      </c>
      <c r="T6" s="48">
        <v>8</v>
      </c>
      <c r="U6" s="48">
        <v>11</v>
      </c>
      <c r="V6" s="48">
        <v>5</v>
      </c>
      <c r="W6" s="49">
        <v>2.03125</v>
      </c>
      <c r="X6" s="49">
        <v>0.17857142857142858</v>
      </c>
      <c r="Y6" s="48"/>
      <c r="Z6" s="48"/>
      <c r="AA6" s="48"/>
      <c r="AB6" s="48"/>
      <c r="AC6" s="48"/>
      <c r="AD6" s="48"/>
      <c r="AE6" s="48"/>
      <c r="AF6" s="48"/>
      <c r="AG6" s="48"/>
      <c r="AH6" s="108" t="s">
        <v>709</v>
      </c>
      <c r="AI6" s="108" t="s">
        <v>744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529</v>
      </c>
      <c r="B2" s="108" t="s">
        <v>276</v>
      </c>
      <c r="C2" s="79">
        <f>VLOOKUP(GroupVertices[[#This Row],[Vertex]],Vertices[],MATCH("ID",Vertices[[#Headers],[Vertex]:[Top Word Pairs in Edit Comment by Salience]],0),FALSE)</f>
        <v>24</v>
      </c>
    </row>
    <row r="3" spans="1:3" ht="15">
      <c r="A3" s="79" t="s">
        <v>529</v>
      </c>
      <c r="B3" s="108" t="s">
        <v>255</v>
      </c>
      <c r="C3" s="79">
        <f>VLOOKUP(GroupVertices[[#This Row],[Vertex]],Vertices[],MATCH("ID",Vertices[[#Headers],[Vertex]:[Top Word Pairs in Edit Comment by Salience]],0),FALSE)</f>
        <v>4</v>
      </c>
    </row>
    <row r="4" spans="1:3" ht="15">
      <c r="A4" s="79" t="s">
        <v>529</v>
      </c>
      <c r="B4" s="108" t="s">
        <v>278</v>
      </c>
      <c r="C4" s="79">
        <f>VLOOKUP(GroupVertices[[#This Row],[Vertex]],Vertices[],MATCH("ID",Vertices[[#Headers],[Vertex]:[Top Word Pairs in Edit Comment by Salience]],0),FALSE)</f>
        <v>27</v>
      </c>
    </row>
    <row r="5" spans="1:3" ht="15">
      <c r="A5" s="79" t="s">
        <v>529</v>
      </c>
      <c r="B5" s="108" t="s">
        <v>277</v>
      </c>
      <c r="C5" s="79">
        <f>VLOOKUP(GroupVertices[[#This Row],[Vertex]],Vertices[],MATCH("ID",Vertices[[#Headers],[Vertex]:[Top Word Pairs in Edit Comment by Salience]],0),FALSE)</f>
        <v>26</v>
      </c>
    </row>
    <row r="6" spans="1:3" ht="15">
      <c r="A6" s="79" t="s">
        <v>529</v>
      </c>
      <c r="B6" s="108" t="s">
        <v>257</v>
      </c>
      <c r="C6" s="79">
        <f>VLOOKUP(GroupVertices[[#This Row],[Vertex]],Vertices[],MATCH("ID",Vertices[[#Headers],[Vertex]:[Top Word Pairs in Edit Comment by Salience]],0),FALSE)</f>
        <v>6</v>
      </c>
    </row>
    <row r="7" spans="1:3" ht="15">
      <c r="A7" s="79" t="s">
        <v>529</v>
      </c>
      <c r="B7" s="108" t="s">
        <v>260</v>
      </c>
      <c r="C7" s="79">
        <f>VLOOKUP(GroupVertices[[#This Row],[Vertex]],Vertices[],MATCH("ID",Vertices[[#Headers],[Vertex]:[Top Word Pairs in Edit Comment by Salience]],0),FALSE)</f>
        <v>10</v>
      </c>
    </row>
    <row r="8" spans="1:3" ht="15">
      <c r="A8" s="79" t="s">
        <v>529</v>
      </c>
      <c r="B8" s="108" t="s">
        <v>275</v>
      </c>
      <c r="C8" s="79">
        <f>VLOOKUP(GroupVertices[[#This Row],[Vertex]],Vertices[],MATCH("ID",Vertices[[#Headers],[Vertex]:[Top Word Pairs in Edit Comment by Salience]],0),FALSE)</f>
        <v>25</v>
      </c>
    </row>
    <row r="9" spans="1:3" ht="15">
      <c r="A9" s="79" t="s">
        <v>529</v>
      </c>
      <c r="B9" s="108" t="s">
        <v>261</v>
      </c>
      <c r="C9" s="79">
        <f>VLOOKUP(GroupVertices[[#This Row],[Vertex]],Vertices[],MATCH("ID",Vertices[[#Headers],[Vertex]:[Top Word Pairs in Edit Comment by Salience]],0),FALSE)</f>
        <v>11</v>
      </c>
    </row>
    <row r="10" spans="1:3" ht="15">
      <c r="A10" s="79" t="s">
        <v>529</v>
      </c>
      <c r="B10" s="108" t="s">
        <v>274</v>
      </c>
      <c r="C10" s="79">
        <f>VLOOKUP(GroupVertices[[#This Row],[Vertex]],Vertices[],MATCH("ID",Vertices[[#Headers],[Vertex]:[Top Word Pairs in Edit Comment by Salience]],0),FALSE)</f>
        <v>23</v>
      </c>
    </row>
    <row r="11" spans="1:3" ht="15">
      <c r="A11" s="79" t="s">
        <v>529</v>
      </c>
      <c r="B11" s="108" t="s">
        <v>270</v>
      </c>
      <c r="C11" s="79">
        <f>VLOOKUP(GroupVertices[[#This Row],[Vertex]],Vertices[],MATCH("ID",Vertices[[#Headers],[Vertex]:[Top Word Pairs in Edit Comment by Salience]],0),FALSE)</f>
        <v>19</v>
      </c>
    </row>
    <row r="12" spans="1:3" ht="15">
      <c r="A12" s="79" t="s">
        <v>529</v>
      </c>
      <c r="B12" s="108" t="s">
        <v>263</v>
      </c>
      <c r="C12" s="79">
        <f>VLOOKUP(GroupVertices[[#This Row],[Vertex]],Vertices[],MATCH("ID",Vertices[[#Headers],[Vertex]:[Top Word Pairs in Edit Comment by Salience]],0),FALSE)</f>
        <v>13</v>
      </c>
    </row>
    <row r="13" spans="1:3" ht="15">
      <c r="A13" s="79" t="s">
        <v>529</v>
      </c>
      <c r="B13" s="108" t="s">
        <v>262</v>
      </c>
      <c r="C13" s="79">
        <f>VLOOKUP(GroupVertices[[#This Row],[Vertex]],Vertices[],MATCH("ID",Vertices[[#Headers],[Vertex]:[Top Word Pairs in Edit Comment by Salience]],0),FALSE)</f>
        <v>12</v>
      </c>
    </row>
    <row r="14" spans="1:3" ht="15">
      <c r="A14" s="79" t="s">
        <v>529</v>
      </c>
      <c r="B14" s="108" t="s">
        <v>259</v>
      </c>
      <c r="C14" s="79">
        <f>VLOOKUP(GroupVertices[[#This Row],[Vertex]],Vertices[],MATCH("ID",Vertices[[#Headers],[Vertex]:[Top Word Pairs in Edit Comment by Salience]],0),FALSE)</f>
        <v>8</v>
      </c>
    </row>
    <row r="15" spans="1:3" ht="15">
      <c r="A15" s="79" t="s">
        <v>529</v>
      </c>
      <c r="B15" s="108" t="s">
        <v>264</v>
      </c>
      <c r="C15" s="79">
        <f>VLOOKUP(GroupVertices[[#This Row],[Vertex]],Vertices[],MATCH("ID",Vertices[[#Headers],[Vertex]:[Top Word Pairs in Edit Comment by Salience]],0),FALSE)</f>
        <v>9</v>
      </c>
    </row>
    <row r="16" spans="1:3" ht="15">
      <c r="A16" s="79" t="s">
        <v>529</v>
      </c>
      <c r="B16" s="108" t="s">
        <v>258</v>
      </c>
      <c r="C16" s="79">
        <f>VLOOKUP(GroupVertices[[#This Row],[Vertex]],Vertices[],MATCH("ID",Vertices[[#Headers],[Vertex]:[Top Word Pairs in Edit Comment by Salience]],0),FALSE)</f>
        <v>7</v>
      </c>
    </row>
    <row r="17" spans="1:3" ht="15">
      <c r="A17" s="79" t="s">
        <v>529</v>
      </c>
      <c r="B17" s="108" t="s">
        <v>256</v>
      </c>
      <c r="C17" s="79">
        <f>VLOOKUP(GroupVertices[[#This Row],[Vertex]],Vertices[],MATCH("ID",Vertices[[#Headers],[Vertex]:[Top Word Pairs in Edit Comment by Salience]],0),FALSE)</f>
        <v>5</v>
      </c>
    </row>
    <row r="18" spans="1:3" ht="15">
      <c r="A18" s="79" t="s">
        <v>529</v>
      </c>
      <c r="B18" s="108" t="s">
        <v>254</v>
      </c>
      <c r="C18" s="79">
        <f>VLOOKUP(GroupVertices[[#This Row],[Vertex]],Vertices[],MATCH("ID",Vertices[[#Headers],[Vertex]:[Top Word Pairs in Edit Comment by Salience]],0),FALSE)</f>
        <v>3</v>
      </c>
    </row>
    <row r="19" spans="1:3" ht="15">
      <c r="A19" s="79" t="s">
        <v>530</v>
      </c>
      <c r="B19" s="108" t="s">
        <v>290</v>
      </c>
      <c r="C19" s="79">
        <f>VLOOKUP(GroupVertices[[#This Row],[Vertex]],Vertices[],MATCH("ID",Vertices[[#Headers],[Vertex]:[Top Word Pairs in Edit Comment by Salience]],0),FALSE)</f>
        <v>39</v>
      </c>
    </row>
    <row r="20" spans="1:3" ht="15">
      <c r="A20" s="79" t="s">
        <v>530</v>
      </c>
      <c r="B20" s="108" t="s">
        <v>286</v>
      </c>
      <c r="C20" s="79">
        <f>VLOOKUP(GroupVertices[[#This Row],[Vertex]],Vertices[],MATCH("ID",Vertices[[#Headers],[Vertex]:[Top Word Pairs in Edit Comment by Salience]],0),FALSE)</f>
        <v>35</v>
      </c>
    </row>
    <row r="21" spans="1:3" ht="15">
      <c r="A21" s="79" t="s">
        <v>530</v>
      </c>
      <c r="B21" s="108" t="s">
        <v>281</v>
      </c>
      <c r="C21" s="79">
        <f>VLOOKUP(GroupVertices[[#This Row],[Vertex]],Vertices[],MATCH("ID",Vertices[[#Headers],[Vertex]:[Top Word Pairs in Edit Comment by Salience]],0),FALSE)</f>
        <v>30</v>
      </c>
    </row>
    <row r="22" spans="1:3" ht="15">
      <c r="A22" s="79" t="s">
        <v>530</v>
      </c>
      <c r="B22" s="108" t="s">
        <v>292</v>
      </c>
      <c r="C22" s="79">
        <f>VLOOKUP(GroupVertices[[#This Row],[Vertex]],Vertices[],MATCH("ID",Vertices[[#Headers],[Vertex]:[Top Word Pairs in Edit Comment by Salience]],0),FALSE)</f>
        <v>41</v>
      </c>
    </row>
    <row r="23" spans="1:3" ht="15">
      <c r="A23" s="79" t="s">
        <v>530</v>
      </c>
      <c r="B23" s="108" t="s">
        <v>291</v>
      </c>
      <c r="C23" s="79">
        <f>VLOOKUP(GroupVertices[[#This Row],[Vertex]],Vertices[],MATCH("ID",Vertices[[#Headers],[Vertex]:[Top Word Pairs in Edit Comment by Salience]],0),FALSE)</f>
        <v>40</v>
      </c>
    </row>
    <row r="24" spans="1:3" ht="15">
      <c r="A24" s="79" t="s">
        <v>530</v>
      </c>
      <c r="B24" s="108" t="s">
        <v>287</v>
      </c>
      <c r="C24" s="79">
        <f>VLOOKUP(GroupVertices[[#This Row],[Vertex]],Vertices[],MATCH("ID",Vertices[[#Headers],[Vertex]:[Top Word Pairs in Edit Comment by Salience]],0),FALSE)</f>
        <v>36</v>
      </c>
    </row>
    <row r="25" spans="1:3" ht="15">
      <c r="A25" s="79" t="s">
        <v>530</v>
      </c>
      <c r="B25" s="108" t="s">
        <v>289</v>
      </c>
      <c r="C25" s="79">
        <f>VLOOKUP(GroupVertices[[#This Row],[Vertex]],Vertices[],MATCH("ID",Vertices[[#Headers],[Vertex]:[Top Word Pairs in Edit Comment by Salience]],0),FALSE)</f>
        <v>38</v>
      </c>
    </row>
    <row r="26" spans="1:3" ht="15">
      <c r="A26" s="79" t="s">
        <v>530</v>
      </c>
      <c r="B26" s="108" t="s">
        <v>288</v>
      </c>
      <c r="C26" s="79">
        <f>VLOOKUP(GroupVertices[[#This Row],[Vertex]],Vertices[],MATCH("ID",Vertices[[#Headers],[Vertex]:[Top Word Pairs in Edit Comment by Salience]],0),FALSE)</f>
        <v>37</v>
      </c>
    </row>
    <row r="27" spans="1:3" ht="15">
      <c r="A27" s="79" t="s">
        <v>530</v>
      </c>
      <c r="B27" s="108" t="s">
        <v>279</v>
      </c>
      <c r="C27" s="79">
        <f>VLOOKUP(GroupVertices[[#This Row],[Vertex]],Vertices[],MATCH("ID",Vertices[[#Headers],[Vertex]:[Top Word Pairs in Edit Comment by Salience]],0),FALSE)</f>
        <v>28</v>
      </c>
    </row>
    <row r="28" spans="1:3" ht="15">
      <c r="A28" s="79" t="s">
        <v>530</v>
      </c>
      <c r="B28" s="108" t="s">
        <v>285</v>
      </c>
      <c r="C28" s="79">
        <f>VLOOKUP(GroupVertices[[#This Row],[Vertex]],Vertices[],MATCH("ID",Vertices[[#Headers],[Vertex]:[Top Word Pairs in Edit Comment by Salience]],0),FALSE)</f>
        <v>34</v>
      </c>
    </row>
    <row r="29" spans="1:3" ht="15">
      <c r="A29" s="79" t="s">
        <v>530</v>
      </c>
      <c r="B29" s="108" t="s">
        <v>284</v>
      </c>
      <c r="C29" s="79">
        <f>VLOOKUP(GroupVertices[[#This Row],[Vertex]],Vertices[],MATCH("ID",Vertices[[#Headers],[Vertex]:[Top Word Pairs in Edit Comment by Salience]],0),FALSE)</f>
        <v>33</v>
      </c>
    </row>
    <row r="30" spans="1:3" ht="15">
      <c r="A30" s="79" t="s">
        <v>530</v>
      </c>
      <c r="B30" s="108" t="s">
        <v>283</v>
      </c>
      <c r="C30" s="79">
        <f>VLOOKUP(GroupVertices[[#This Row],[Vertex]],Vertices[],MATCH("ID",Vertices[[#Headers],[Vertex]:[Top Word Pairs in Edit Comment by Salience]],0),FALSE)</f>
        <v>32</v>
      </c>
    </row>
    <row r="31" spans="1:3" ht="15">
      <c r="A31" s="79" t="s">
        <v>530</v>
      </c>
      <c r="B31" s="108" t="s">
        <v>282</v>
      </c>
      <c r="C31" s="79">
        <f>VLOOKUP(GroupVertices[[#This Row],[Vertex]],Vertices[],MATCH("ID",Vertices[[#Headers],[Vertex]:[Top Word Pairs in Edit Comment by Salience]],0),FALSE)</f>
        <v>31</v>
      </c>
    </row>
    <row r="32" spans="1:3" ht="15">
      <c r="A32" s="79" t="s">
        <v>530</v>
      </c>
      <c r="B32" s="108" t="s">
        <v>280</v>
      </c>
      <c r="C32" s="79">
        <f>VLOOKUP(GroupVertices[[#This Row],[Vertex]],Vertices[],MATCH("ID",Vertices[[#Headers],[Vertex]:[Top Word Pairs in Edit Comment by Salience]],0),FALSE)</f>
        <v>29</v>
      </c>
    </row>
    <row r="33" spans="1:3" ht="15">
      <c r="A33" s="79" t="s">
        <v>531</v>
      </c>
      <c r="B33" s="108" t="s">
        <v>300</v>
      </c>
      <c r="C33" s="79">
        <f>VLOOKUP(GroupVertices[[#This Row],[Vertex]],Vertices[],MATCH("ID",Vertices[[#Headers],[Vertex]:[Top Word Pairs in Edit Comment by Salience]],0),FALSE)</f>
        <v>49</v>
      </c>
    </row>
    <row r="34" spans="1:3" ht="15">
      <c r="A34" s="79" t="s">
        <v>531</v>
      </c>
      <c r="B34" s="108" t="s">
        <v>299</v>
      </c>
      <c r="C34" s="79">
        <f>VLOOKUP(GroupVertices[[#This Row],[Vertex]],Vertices[],MATCH("ID",Vertices[[#Headers],[Vertex]:[Top Word Pairs in Edit Comment by Salience]],0),FALSE)</f>
        <v>48</v>
      </c>
    </row>
    <row r="35" spans="1:3" ht="15">
      <c r="A35" s="79" t="s">
        <v>531</v>
      </c>
      <c r="B35" s="108" t="s">
        <v>297</v>
      </c>
      <c r="C35" s="79">
        <f>VLOOKUP(GroupVertices[[#This Row],[Vertex]],Vertices[],MATCH("ID",Vertices[[#Headers],[Vertex]:[Top Word Pairs in Edit Comment by Salience]],0),FALSE)</f>
        <v>46</v>
      </c>
    </row>
    <row r="36" spans="1:3" ht="15">
      <c r="A36" s="79" t="s">
        <v>531</v>
      </c>
      <c r="B36" s="108" t="s">
        <v>294</v>
      </c>
      <c r="C36" s="79">
        <f>VLOOKUP(GroupVertices[[#This Row],[Vertex]],Vertices[],MATCH("ID",Vertices[[#Headers],[Vertex]:[Top Word Pairs in Edit Comment by Salience]],0),FALSE)</f>
        <v>43</v>
      </c>
    </row>
    <row r="37" spans="1:3" ht="15">
      <c r="A37" s="79" t="s">
        <v>531</v>
      </c>
      <c r="B37" s="108" t="s">
        <v>298</v>
      </c>
      <c r="C37" s="79">
        <f>VLOOKUP(GroupVertices[[#This Row],[Vertex]],Vertices[],MATCH("ID",Vertices[[#Headers],[Vertex]:[Top Word Pairs in Edit Comment by Salience]],0),FALSE)</f>
        <v>47</v>
      </c>
    </row>
    <row r="38" spans="1:3" ht="15">
      <c r="A38" s="79" t="s">
        <v>531</v>
      </c>
      <c r="B38" s="108" t="s">
        <v>296</v>
      </c>
      <c r="C38" s="79">
        <f>VLOOKUP(GroupVertices[[#This Row],[Vertex]],Vertices[],MATCH("ID",Vertices[[#Headers],[Vertex]:[Top Word Pairs in Edit Comment by Salience]],0),FALSE)</f>
        <v>45</v>
      </c>
    </row>
    <row r="39" spans="1:3" ht="15">
      <c r="A39" s="79" t="s">
        <v>531</v>
      </c>
      <c r="B39" s="108" t="s">
        <v>295</v>
      </c>
      <c r="C39" s="79">
        <f>VLOOKUP(GroupVertices[[#This Row],[Vertex]],Vertices[],MATCH("ID",Vertices[[#Headers],[Vertex]:[Top Word Pairs in Edit Comment by Salience]],0),FALSE)</f>
        <v>44</v>
      </c>
    </row>
    <row r="40" spans="1:3" ht="15">
      <c r="A40" s="79" t="s">
        <v>531</v>
      </c>
      <c r="B40" s="108" t="s">
        <v>293</v>
      </c>
      <c r="C40" s="79">
        <f>VLOOKUP(GroupVertices[[#This Row],[Vertex]],Vertices[],MATCH("ID",Vertices[[#Headers],[Vertex]:[Top Word Pairs in Edit Comment by Salience]],0),FALSE)</f>
        <v>42</v>
      </c>
    </row>
    <row r="41" spans="1:3" ht="15">
      <c r="A41" s="79" t="s">
        <v>532</v>
      </c>
      <c r="B41" s="108" t="s">
        <v>272</v>
      </c>
      <c r="C41" s="79">
        <f>VLOOKUP(GroupVertices[[#This Row],[Vertex]],Vertices[],MATCH("ID",Vertices[[#Headers],[Vertex]:[Top Word Pairs in Edit Comment by Salience]],0),FALSE)</f>
        <v>21</v>
      </c>
    </row>
    <row r="42" spans="1:3" ht="15">
      <c r="A42" s="79" t="s">
        <v>532</v>
      </c>
      <c r="B42" s="108" t="s">
        <v>273</v>
      </c>
      <c r="C42" s="79">
        <f>VLOOKUP(GroupVertices[[#This Row],[Vertex]],Vertices[],MATCH("ID",Vertices[[#Headers],[Vertex]:[Top Word Pairs in Edit Comment by Salience]],0),FALSE)</f>
        <v>22</v>
      </c>
    </row>
    <row r="43" spans="1:3" ht="15">
      <c r="A43" s="79" t="s">
        <v>532</v>
      </c>
      <c r="B43" s="108" t="s">
        <v>266</v>
      </c>
      <c r="C43" s="79">
        <f>VLOOKUP(GroupVertices[[#This Row],[Vertex]],Vertices[],MATCH("ID",Vertices[[#Headers],[Vertex]:[Top Word Pairs in Edit Comment by Salience]],0),FALSE)</f>
        <v>15</v>
      </c>
    </row>
    <row r="44" spans="1:3" ht="15">
      <c r="A44" s="79" t="s">
        <v>532</v>
      </c>
      <c r="B44" s="108" t="s">
        <v>271</v>
      </c>
      <c r="C44" s="79">
        <f>VLOOKUP(GroupVertices[[#This Row],[Vertex]],Vertices[],MATCH("ID",Vertices[[#Headers],[Vertex]:[Top Word Pairs in Edit Comment by Salience]],0),FALSE)</f>
        <v>20</v>
      </c>
    </row>
    <row r="45" spans="1:3" ht="15">
      <c r="A45" s="79" t="s">
        <v>532</v>
      </c>
      <c r="B45" s="108" t="s">
        <v>269</v>
      </c>
      <c r="C45" s="79">
        <f>VLOOKUP(GroupVertices[[#This Row],[Vertex]],Vertices[],MATCH("ID",Vertices[[#Headers],[Vertex]:[Top Word Pairs in Edit Comment by Salience]],0),FALSE)</f>
        <v>18</v>
      </c>
    </row>
    <row r="46" spans="1:3" ht="15">
      <c r="A46" s="79" t="s">
        <v>532</v>
      </c>
      <c r="B46" s="108" t="s">
        <v>268</v>
      </c>
      <c r="C46" s="79">
        <f>VLOOKUP(GroupVertices[[#This Row],[Vertex]],Vertices[],MATCH("ID",Vertices[[#Headers],[Vertex]:[Top Word Pairs in Edit Comment by Salience]],0),FALSE)</f>
        <v>17</v>
      </c>
    </row>
    <row r="47" spans="1:3" ht="15">
      <c r="A47" s="79" t="s">
        <v>532</v>
      </c>
      <c r="B47" s="108" t="s">
        <v>267</v>
      </c>
      <c r="C47" s="79">
        <f>VLOOKUP(GroupVertices[[#This Row],[Vertex]],Vertices[],MATCH("ID",Vertices[[#Headers],[Vertex]:[Top Word Pairs in Edit Comment by Salience]],0),FALSE)</f>
        <v>16</v>
      </c>
    </row>
    <row r="48" spans="1:3" ht="15">
      <c r="A48" s="79" t="s">
        <v>532</v>
      </c>
      <c r="B48" s="108" t="s">
        <v>265</v>
      </c>
      <c r="C48" s="79">
        <f>VLOOKUP(GroupVertices[[#This Row],[Vertex]],Vertices[],MATCH("ID",Vertices[[#Headers],[Vertex]:[Top Word Pairs in Edit Comment by Salience]],0),FALSE)</f>
        <v>14</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685</v>
      </c>
      <c r="B2" s="34" t="s">
        <v>244</v>
      </c>
      <c r="D2" s="31">
        <f>MIN(Vertices[Degree])</f>
        <v>0</v>
      </c>
      <c r="E2" s="3">
        <f>COUNTIF(Vertices[Degree],"&gt;= "&amp;D2)-COUNTIF(Vertices[Degree],"&gt;="&amp;D3)</f>
        <v>0</v>
      </c>
      <c r="F2" s="37">
        <f>MIN(Vertices[In-Degree])</f>
        <v>0</v>
      </c>
      <c r="G2" s="38">
        <f>COUNTIF(Vertices[In-Degree],"&gt;= "&amp;F2)-COUNTIF(Vertices[In-Degree],"&gt;="&amp;F3)</f>
        <v>1</v>
      </c>
      <c r="H2" s="37">
        <f>MIN(Vertices[Out-Degree])</f>
        <v>1</v>
      </c>
      <c r="I2" s="38">
        <f>COUNTIF(Vertices[Out-Degree],"&gt;= "&amp;H2)-COUNTIF(Vertices[Out-Degree],"&gt;="&amp;H3)</f>
        <v>21</v>
      </c>
      <c r="J2" s="37">
        <f>MIN(Vertices[Betweenness Centrality])</f>
        <v>0</v>
      </c>
      <c r="K2" s="38">
        <f>COUNTIF(Vertices[Betweenness Centrality],"&gt;= "&amp;J2)-COUNTIF(Vertices[Betweenness Centrality],"&gt;="&amp;J3)</f>
        <v>28</v>
      </c>
      <c r="L2" s="37">
        <f>MIN(Vertices[Closeness Centrality])</f>
        <v>0.004255</v>
      </c>
      <c r="M2" s="38">
        <f>COUNTIF(Vertices[Closeness Centrality],"&gt;= "&amp;L2)-COUNTIF(Vertices[Closeness Centrality],"&gt;="&amp;L3)</f>
        <v>1</v>
      </c>
      <c r="N2" s="37">
        <f>MIN(Vertices[Eigenvector Centrality])</f>
        <v>0.000162</v>
      </c>
      <c r="O2" s="38">
        <f>COUNTIF(Vertices[Eigenvector Centrality],"&gt;= "&amp;N2)-COUNTIF(Vertices[Eigenvector Centrality],"&gt;="&amp;N3)</f>
        <v>6</v>
      </c>
      <c r="P2" s="37">
        <f>MIN(Vertices[PageRank])</f>
        <v>0.350431</v>
      </c>
      <c r="Q2" s="38">
        <f>COUNTIF(Vertices[PageRank],"&gt;= "&amp;P2)-COUNTIF(Vertices[PageRank],"&gt;="&amp;P3)</f>
        <v>5</v>
      </c>
      <c r="R2" s="37">
        <f>MIN(Vertices[Clustering Coefficient])</f>
        <v>0</v>
      </c>
      <c r="S2" s="43">
        <f>COUNTIF(Vertices[Clustering Coefficient],"&gt;= "&amp;R2)-COUNTIF(Vertices[Clustering Coefficient],"&gt;="&amp;R3)</f>
        <v>22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4"/>
      <c r="B3" s="114"/>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1.2181818181818183</v>
      </c>
      <c r="I3" s="40">
        <f>COUNTIF(Vertices[Out-Degree],"&gt;= "&amp;H3)-COUNTIF(Vertices[Out-Degree],"&gt;="&amp;H4)</f>
        <v>0</v>
      </c>
      <c r="J3" s="39">
        <f aca="true" t="shared" si="4" ref="J3:J26">J2+($J$57-$J$2)/BinDivisor</f>
        <v>22.67861472727273</v>
      </c>
      <c r="K3" s="40">
        <f>COUNTIF(Vertices[Betweenness Centrality],"&gt;= "&amp;J3)-COUNTIF(Vertices[Betweenness Centrality],"&gt;="&amp;J4)</f>
        <v>3</v>
      </c>
      <c r="L3" s="39">
        <f aca="true" t="shared" si="5" ref="L3:L26">L2+($L$57-$L$2)/BinDivisor</f>
        <v>0.004375272727272728</v>
      </c>
      <c r="M3" s="40">
        <f>COUNTIF(Vertices[Closeness Centrality],"&gt;= "&amp;L3)-COUNTIF(Vertices[Closeness Centrality],"&gt;="&amp;L4)</f>
        <v>0</v>
      </c>
      <c r="N3" s="39">
        <f aca="true" t="shared" si="6" ref="N3:N26">N2+($N$57-$N$2)/BinDivisor</f>
        <v>0.0023319090909090907</v>
      </c>
      <c r="O3" s="40">
        <f>COUNTIF(Vertices[Eigenvector Centrality],"&gt;= "&amp;N3)-COUNTIF(Vertices[Eigenvector Centrality],"&gt;="&amp;N4)</f>
        <v>7</v>
      </c>
      <c r="P3" s="39">
        <f aca="true" t="shared" si="7" ref="P3:P26">P2+($P$57-$P$2)/BinDivisor</f>
        <v>0.4212309818181818</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47</v>
      </c>
      <c r="D4" s="32">
        <f t="shared" si="1"/>
        <v>0</v>
      </c>
      <c r="E4" s="3">
        <f>COUNTIF(Vertices[Degree],"&gt;= "&amp;D4)-COUNTIF(Vertices[Degree],"&gt;="&amp;D5)</f>
        <v>0</v>
      </c>
      <c r="F4" s="37">
        <f t="shared" si="2"/>
        <v>0.5454545454545454</v>
      </c>
      <c r="G4" s="38">
        <f>COUNTIF(Vertices[In-Degree],"&gt;= "&amp;F4)-COUNTIF(Vertices[In-Degree],"&gt;="&amp;F5)</f>
        <v>0</v>
      </c>
      <c r="H4" s="37">
        <f t="shared" si="3"/>
        <v>1.4363636363636365</v>
      </c>
      <c r="I4" s="38">
        <f>COUNTIF(Vertices[Out-Degree],"&gt;= "&amp;H4)-COUNTIF(Vertices[Out-Degree],"&gt;="&amp;H5)</f>
        <v>0</v>
      </c>
      <c r="J4" s="37">
        <f t="shared" si="4"/>
        <v>45.35722945454546</v>
      </c>
      <c r="K4" s="38">
        <f>COUNTIF(Vertices[Betweenness Centrality],"&gt;= "&amp;J4)-COUNTIF(Vertices[Betweenness Centrality],"&gt;="&amp;J5)</f>
        <v>1</v>
      </c>
      <c r="L4" s="37">
        <f t="shared" si="5"/>
        <v>0.004495545454545455</v>
      </c>
      <c r="M4" s="38">
        <f>COUNTIF(Vertices[Closeness Centrality],"&gt;= "&amp;L4)-COUNTIF(Vertices[Closeness Centrality],"&gt;="&amp;L5)</f>
        <v>0</v>
      </c>
      <c r="N4" s="37">
        <f t="shared" si="6"/>
        <v>0.0045018181818181815</v>
      </c>
      <c r="O4" s="38">
        <f>COUNTIF(Vertices[Eigenvector Centrality],"&gt;= "&amp;N4)-COUNTIF(Vertices[Eigenvector Centrality],"&gt;="&amp;N5)</f>
        <v>3</v>
      </c>
      <c r="P4" s="37">
        <f t="shared" si="7"/>
        <v>0.4920309636363636</v>
      </c>
      <c r="Q4" s="38">
        <f>COUNTIF(Vertices[PageRank],"&gt;= "&amp;P4)-COUNTIF(Vertices[PageRank],"&gt;="&amp;P5)</f>
        <v>3</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4"/>
      <c r="B5" s="114"/>
      <c r="D5" s="32">
        <f t="shared" si="1"/>
        <v>0</v>
      </c>
      <c r="E5" s="3">
        <f>COUNTIF(Vertices[Degree],"&gt;= "&amp;D5)-COUNTIF(Vertices[Degree],"&gt;="&amp;D6)</f>
        <v>0</v>
      </c>
      <c r="F5" s="39">
        <f t="shared" si="2"/>
        <v>0.8181818181818181</v>
      </c>
      <c r="G5" s="40">
        <f>COUNTIF(Vertices[In-Degree],"&gt;= "&amp;F5)-COUNTIF(Vertices[In-Degree],"&gt;="&amp;F6)</f>
        <v>20</v>
      </c>
      <c r="H5" s="39">
        <f t="shared" si="3"/>
        <v>1.6545454545454548</v>
      </c>
      <c r="I5" s="40">
        <f>COUNTIF(Vertices[Out-Degree],"&gt;= "&amp;H5)-COUNTIF(Vertices[Out-Degree],"&gt;="&amp;H6)</f>
        <v>0</v>
      </c>
      <c r="J5" s="39">
        <f t="shared" si="4"/>
        <v>68.03584418181819</v>
      </c>
      <c r="K5" s="40">
        <f>COUNTIF(Vertices[Betweenness Centrality],"&gt;= "&amp;J5)-COUNTIF(Vertices[Betweenness Centrality],"&gt;="&amp;J6)</f>
        <v>0</v>
      </c>
      <c r="L5" s="39">
        <f t="shared" si="5"/>
        <v>0.004615818181818183</v>
      </c>
      <c r="M5" s="40">
        <f>COUNTIF(Vertices[Closeness Centrality],"&gt;= "&amp;L5)-COUNTIF(Vertices[Closeness Centrality],"&gt;="&amp;L6)</f>
        <v>0</v>
      </c>
      <c r="N5" s="39">
        <f t="shared" si="6"/>
        <v>0.006671727272727272</v>
      </c>
      <c r="O5" s="40">
        <f>COUNTIF(Vertices[Eigenvector Centrality],"&gt;= "&amp;N5)-COUNTIF(Vertices[Eigenvector Centrality],"&gt;="&amp;N6)</f>
        <v>2</v>
      </c>
      <c r="P5" s="39">
        <f t="shared" si="7"/>
        <v>0.5628309454545455</v>
      </c>
      <c r="Q5" s="40">
        <f>COUNTIF(Vertices[PageRank],"&gt;= "&amp;P5)-COUNTIF(Vertices[PageRank],"&gt;="&amp;P6)</f>
        <v>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116</v>
      </c>
      <c r="D6" s="32">
        <f t="shared" si="1"/>
        <v>0</v>
      </c>
      <c r="E6" s="3">
        <f>COUNTIF(Vertices[Degree],"&gt;= "&amp;D6)-COUNTIF(Vertices[Degree],"&gt;="&amp;D7)</f>
        <v>0</v>
      </c>
      <c r="F6" s="37">
        <f t="shared" si="2"/>
        <v>1.0909090909090908</v>
      </c>
      <c r="G6" s="38">
        <f>COUNTIF(Vertices[In-Degree],"&gt;= "&amp;F6)-COUNTIF(Vertices[In-Degree],"&gt;="&amp;F7)</f>
        <v>0</v>
      </c>
      <c r="H6" s="37">
        <f t="shared" si="3"/>
        <v>1.872727272727273</v>
      </c>
      <c r="I6" s="38">
        <f>COUNTIF(Vertices[Out-Degree],"&gt;= "&amp;H6)-COUNTIF(Vertices[Out-Degree],"&gt;="&amp;H7)</f>
        <v>10</v>
      </c>
      <c r="J6" s="37">
        <f t="shared" si="4"/>
        <v>90.71445890909092</v>
      </c>
      <c r="K6" s="38">
        <f>COUNTIF(Vertices[Betweenness Centrality],"&gt;= "&amp;J6)-COUNTIF(Vertices[Betweenness Centrality],"&gt;="&amp;J7)</f>
        <v>5</v>
      </c>
      <c r="L6" s="37">
        <f t="shared" si="5"/>
        <v>0.00473609090909091</v>
      </c>
      <c r="M6" s="38">
        <f>COUNTIF(Vertices[Closeness Centrality],"&gt;= "&amp;L6)-COUNTIF(Vertices[Closeness Centrality],"&gt;="&amp;L7)</f>
        <v>0</v>
      </c>
      <c r="N6" s="37">
        <f t="shared" si="6"/>
        <v>0.008841636363636362</v>
      </c>
      <c r="O6" s="38">
        <f>COUNTIF(Vertices[Eigenvector Centrality],"&gt;= "&amp;N6)-COUNTIF(Vertices[Eigenvector Centrality],"&gt;="&amp;N7)</f>
        <v>3</v>
      </c>
      <c r="P6" s="37">
        <f t="shared" si="7"/>
        <v>0.6336309272727273</v>
      </c>
      <c r="Q6" s="38">
        <f>COUNTIF(Vertices[PageRank],"&gt;= "&amp;P6)-COUNTIF(Vertices[PageRank],"&gt;="&amp;P7)</f>
        <v>4</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0</v>
      </c>
      <c r="D7" s="32">
        <f t="shared" si="1"/>
        <v>0</v>
      </c>
      <c r="E7" s="3">
        <f>COUNTIF(Vertices[Degree],"&gt;= "&amp;D7)-COUNTIF(Vertices[Degree],"&gt;="&amp;D8)</f>
        <v>0</v>
      </c>
      <c r="F7" s="39">
        <f t="shared" si="2"/>
        <v>1.3636363636363635</v>
      </c>
      <c r="G7" s="40">
        <f>COUNTIF(Vertices[In-Degree],"&gt;= "&amp;F7)-COUNTIF(Vertices[In-Degree],"&gt;="&amp;F8)</f>
        <v>0</v>
      </c>
      <c r="H7" s="39">
        <f t="shared" si="3"/>
        <v>2.0909090909090913</v>
      </c>
      <c r="I7" s="40">
        <f>COUNTIF(Vertices[Out-Degree],"&gt;= "&amp;H7)-COUNTIF(Vertices[Out-Degree],"&gt;="&amp;H8)</f>
        <v>0</v>
      </c>
      <c r="J7" s="39">
        <f t="shared" si="4"/>
        <v>113.39307363636365</v>
      </c>
      <c r="K7" s="40">
        <f>COUNTIF(Vertices[Betweenness Centrality],"&gt;= "&amp;J7)-COUNTIF(Vertices[Betweenness Centrality],"&gt;="&amp;J8)</f>
        <v>1</v>
      </c>
      <c r="L7" s="39">
        <f t="shared" si="5"/>
        <v>0.004856363636363638</v>
      </c>
      <c r="M7" s="40">
        <f>COUNTIF(Vertices[Closeness Centrality],"&gt;= "&amp;L7)-COUNTIF(Vertices[Closeness Centrality],"&gt;="&amp;L8)</f>
        <v>1</v>
      </c>
      <c r="N7" s="39">
        <f t="shared" si="6"/>
        <v>0.011011545454545453</v>
      </c>
      <c r="O7" s="40">
        <f>COUNTIF(Vertices[Eigenvector Centrality],"&gt;= "&amp;N7)-COUNTIF(Vertices[Eigenvector Centrality],"&gt;="&amp;N8)</f>
        <v>1</v>
      </c>
      <c r="P7" s="39">
        <f t="shared" si="7"/>
        <v>0.7044309090909091</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116</v>
      </c>
      <c r="D8" s="32">
        <f t="shared" si="1"/>
        <v>0</v>
      </c>
      <c r="E8" s="3">
        <f>COUNTIF(Vertices[Degree],"&gt;= "&amp;D8)-COUNTIF(Vertices[Degree],"&gt;="&amp;D9)</f>
        <v>0</v>
      </c>
      <c r="F8" s="37">
        <f t="shared" si="2"/>
        <v>1.6363636363636362</v>
      </c>
      <c r="G8" s="38">
        <f>COUNTIF(Vertices[In-Degree],"&gt;= "&amp;F8)-COUNTIF(Vertices[In-Degree],"&gt;="&amp;F9)</f>
        <v>0</v>
      </c>
      <c r="H8" s="37">
        <f t="shared" si="3"/>
        <v>2.3090909090909095</v>
      </c>
      <c r="I8" s="38">
        <f>COUNTIF(Vertices[Out-Degree],"&gt;= "&amp;H8)-COUNTIF(Vertices[Out-Degree],"&gt;="&amp;H9)</f>
        <v>0</v>
      </c>
      <c r="J8" s="37">
        <f t="shared" si="4"/>
        <v>136.07168836363638</v>
      </c>
      <c r="K8" s="38">
        <f>COUNTIF(Vertices[Betweenness Centrality],"&gt;= "&amp;J8)-COUNTIF(Vertices[Betweenness Centrality],"&gt;="&amp;J9)</f>
        <v>2</v>
      </c>
      <c r="L8" s="37">
        <f t="shared" si="5"/>
        <v>0.004976636363636365</v>
      </c>
      <c r="M8" s="38">
        <f>COUNTIF(Vertices[Closeness Centrality],"&gt;= "&amp;L8)-COUNTIF(Vertices[Closeness Centrality],"&gt;="&amp;L9)</f>
        <v>1</v>
      </c>
      <c r="N8" s="37">
        <f t="shared" si="6"/>
        <v>0.013181454545454543</v>
      </c>
      <c r="O8" s="38">
        <f>COUNTIF(Vertices[Eigenvector Centrality],"&gt;= "&amp;N8)-COUNTIF(Vertices[Eigenvector Centrality],"&gt;="&amp;N9)</f>
        <v>2</v>
      </c>
      <c r="P8" s="37">
        <f t="shared" si="7"/>
        <v>0.7752308909090909</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4"/>
      <c r="B9" s="114"/>
      <c r="D9" s="32">
        <f t="shared" si="1"/>
        <v>0</v>
      </c>
      <c r="E9" s="3">
        <f>COUNTIF(Vertices[Degree],"&gt;= "&amp;D9)-COUNTIF(Vertices[Degree],"&gt;="&amp;D10)</f>
        <v>0</v>
      </c>
      <c r="F9" s="39">
        <f t="shared" si="2"/>
        <v>1.909090909090909</v>
      </c>
      <c r="G9" s="40">
        <f>COUNTIF(Vertices[In-Degree],"&gt;= "&amp;F9)-COUNTIF(Vertices[In-Degree],"&gt;="&amp;F10)</f>
        <v>10</v>
      </c>
      <c r="H9" s="39">
        <f t="shared" si="3"/>
        <v>2.527272727272728</v>
      </c>
      <c r="I9" s="40">
        <f>COUNTIF(Vertices[Out-Degree],"&gt;= "&amp;H9)-COUNTIF(Vertices[Out-Degree],"&gt;="&amp;H10)</f>
        <v>0</v>
      </c>
      <c r="J9" s="39">
        <f t="shared" si="4"/>
        <v>158.7503030909091</v>
      </c>
      <c r="K9" s="40">
        <f>COUNTIF(Vertices[Betweenness Centrality],"&gt;= "&amp;J9)-COUNTIF(Vertices[Betweenness Centrality],"&gt;="&amp;J10)</f>
        <v>0</v>
      </c>
      <c r="L9" s="39">
        <f t="shared" si="5"/>
        <v>0.005096909090909093</v>
      </c>
      <c r="M9" s="40">
        <f>COUNTIF(Vertices[Closeness Centrality],"&gt;= "&amp;L9)-COUNTIF(Vertices[Closeness Centrality],"&gt;="&amp;L10)</f>
        <v>0</v>
      </c>
      <c r="N9" s="39">
        <f t="shared" si="6"/>
        <v>0.015351363636363633</v>
      </c>
      <c r="O9" s="40">
        <f>COUNTIF(Vertices[Eigenvector Centrality],"&gt;= "&amp;N9)-COUNTIF(Vertices[Eigenvector Centrality],"&gt;="&amp;N10)</f>
        <v>1</v>
      </c>
      <c r="P9" s="39">
        <f t="shared" si="7"/>
        <v>0.8460308727272727</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18</v>
      </c>
      <c r="D10" s="32">
        <f t="shared" si="1"/>
        <v>0</v>
      </c>
      <c r="E10" s="3">
        <f>COUNTIF(Vertices[Degree],"&gt;= "&amp;D10)-COUNTIF(Vertices[Degree],"&gt;="&amp;D11)</f>
        <v>0</v>
      </c>
      <c r="F10" s="37">
        <f t="shared" si="2"/>
        <v>2.1818181818181817</v>
      </c>
      <c r="G10" s="38">
        <f>COUNTIF(Vertices[In-Degree],"&gt;= "&amp;F10)-COUNTIF(Vertices[In-Degree],"&gt;="&amp;F11)</f>
        <v>0</v>
      </c>
      <c r="H10" s="37">
        <f t="shared" si="3"/>
        <v>2.745454545454546</v>
      </c>
      <c r="I10" s="38">
        <f>COUNTIF(Vertices[Out-Degree],"&gt;= "&amp;H10)-COUNTIF(Vertices[Out-Degree],"&gt;="&amp;H11)</f>
        <v>0</v>
      </c>
      <c r="J10" s="37">
        <f t="shared" si="4"/>
        <v>181.42891781818184</v>
      </c>
      <c r="K10" s="38">
        <f>COUNTIF(Vertices[Betweenness Centrality],"&gt;= "&amp;J10)-COUNTIF(Vertices[Betweenness Centrality],"&gt;="&amp;J11)</f>
        <v>1</v>
      </c>
      <c r="L10" s="37">
        <f t="shared" si="5"/>
        <v>0.0052171818181818205</v>
      </c>
      <c r="M10" s="38">
        <f>COUNTIF(Vertices[Closeness Centrality],"&gt;= "&amp;L10)-COUNTIF(Vertices[Closeness Centrality],"&gt;="&amp;L11)</f>
        <v>1</v>
      </c>
      <c r="N10" s="37">
        <f t="shared" si="6"/>
        <v>0.017521272727272726</v>
      </c>
      <c r="O10" s="38">
        <f>COUNTIF(Vertices[Eigenvector Centrality],"&gt;= "&amp;N10)-COUNTIF(Vertices[Eigenvector Centrality],"&gt;="&amp;N11)</f>
        <v>2</v>
      </c>
      <c r="P10" s="37">
        <f t="shared" si="7"/>
        <v>0.9168308545454545</v>
      </c>
      <c r="Q10" s="38">
        <f>COUNTIF(Vertices[PageRank],"&gt;= "&amp;P10)-COUNTIF(Vertices[PageRank],"&gt;="&amp;P11)</f>
        <v>5</v>
      </c>
      <c r="R10" s="37">
        <f t="shared" si="8"/>
        <v>0.14545454545454548</v>
      </c>
      <c r="S10" s="43">
        <f>COUNTIF(Vertices[Clustering Coefficient],"&gt;= "&amp;R10)-COUNTIF(Vertices[Clustering Coefficient],"&gt;="&amp;R11)</f>
        <v>2</v>
      </c>
      <c r="T10" s="37" t="e">
        <f ca="1" t="shared" si="9"/>
        <v>#REF!</v>
      </c>
      <c r="U10" s="38" t="e">
        <f ca="1" t="shared" si="0"/>
        <v>#REF!</v>
      </c>
    </row>
    <row r="11" spans="1:21" ht="15">
      <c r="A11" s="114"/>
      <c r="B11" s="114"/>
      <c r="D11" s="32">
        <f t="shared" si="1"/>
        <v>0</v>
      </c>
      <c r="E11" s="3">
        <f>COUNTIF(Vertices[Degree],"&gt;= "&amp;D11)-COUNTIF(Vertices[Degree],"&gt;="&amp;D12)</f>
        <v>0</v>
      </c>
      <c r="F11" s="39">
        <f t="shared" si="2"/>
        <v>2.454545454545454</v>
      </c>
      <c r="G11" s="40">
        <f>COUNTIF(Vertices[In-Degree],"&gt;= "&amp;F11)-COUNTIF(Vertices[In-Degree],"&gt;="&amp;F12)</f>
        <v>0</v>
      </c>
      <c r="H11" s="39">
        <f t="shared" si="3"/>
        <v>2.9636363636363643</v>
      </c>
      <c r="I11" s="40">
        <f>COUNTIF(Vertices[Out-Degree],"&gt;= "&amp;H11)-COUNTIF(Vertices[Out-Degree],"&gt;="&amp;H12)</f>
        <v>5</v>
      </c>
      <c r="J11" s="39">
        <f t="shared" si="4"/>
        <v>204.10753254545457</v>
      </c>
      <c r="K11" s="40">
        <f>COUNTIF(Vertices[Betweenness Centrality],"&gt;= "&amp;J11)-COUNTIF(Vertices[Betweenness Centrality],"&gt;="&amp;J12)</f>
        <v>0</v>
      </c>
      <c r="L11" s="39">
        <f t="shared" si="5"/>
        <v>0.005337454545454548</v>
      </c>
      <c r="M11" s="40">
        <f>COUNTIF(Vertices[Closeness Centrality],"&gt;= "&amp;L11)-COUNTIF(Vertices[Closeness Centrality],"&gt;="&amp;L12)</f>
        <v>0</v>
      </c>
      <c r="N11" s="39">
        <f t="shared" si="6"/>
        <v>0.019691181818181816</v>
      </c>
      <c r="O11" s="40">
        <f>COUNTIF(Vertices[Eigenvector Centrality],"&gt;= "&amp;N11)-COUNTIF(Vertices[Eigenvector Centrality],"&gt;="&amp;N12)</f>
        <v>3</v>
      </c>
      <c r="P11" s="39">
        <f t="shared" si="7"/>
        <v>0.9876308363636364</v>
      </c>
      <c r="Q11" s="40">
        <f>COUNTIF(Vertices[PageRank],"&gt;= "&amp;P11)-COUNTIF(Vertices[PageRank],"&gt;="&amp;P12)</f>
        <v>3</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0.2564102564102564</v>
      </c>
      <c r="D12" s="32">
        <f t="shared" si="1"/>
        <v>0</v>
      </c>
      <c r="E12" s="3">
        <f>COUNTIF(Vertices[Degree],"&gt;= "&amp;D12)-COUNTIF(Vertices[Degree],"&gt;="&amp;D13)</f>
        <v>0</v>
      </c>
      <c r="F12" s="37">
        <f t="shared" si="2"/>
        <v>2.7272727272727266</v>
      </c>
      <c r="G12" s="38">
        <f>COUNTIF(Vertices[In-Degree],"&gt;= "&amp;F12)-COUNTIF(Vertices[In-Degree],"&gt;="&amp;F13)</f>
        <v>0</v>
      </c>
      <c r="H12" s="37">
        <f t="shared" si="3"/>
        <v>3.1818181818181825</v>
      </c>
      <c r="I12" s="38">
        <f>COUNTIF(Vertices[Out-Degree],"&gt;= "&amp;H12)-COUNTIF(Vertices[Out-Degree],"&gt;="&amp;H13)</f>
        <v>0</v>
      </c>
      <c r="J12" s="37">
        <f t="shared" si="4"/>
        <v>226.7861472727273</v>
      </c>
      <c r="K12" s="38">
        <f>COUNTIF(Vertices[Betweenness Centrality],"&gt;= "&amp;J12)-COUNTIF(Vertices[Betweenness Centrality],"&gt;="&amp;J13)</f>
        <v>1</v>
      </c>
      <c r="L12" s="37">
        <f t="shared" si="5"/>
        <v>0.0054577272727272755</v>
      </c>
      <c r="M12" s="38">
        <f>COUNTIF(Vertices[Closeness Centrality],"&gt;= "&amp;L12)-COUNTIF(Vertices[Closeness Centrality],"&gt;="&amp;L13)</f>
        <v>0</v>
      </c>
      <c r="N12" s="37">
        <f t="shared" si="6"/>
        <v>0.021861090909090906</v>
      </c>
      <c r="O12" s="38">
        <f>COUNTIF(Vertices[Eigenvector Centrality],"&gt;= "&amp;N12)-COUNTIF(Vertices[Eigenvector Centrality],"&gt;="&amp;N13)</f>
        <v>3</v>
      </c>
      <c r="P12" s="37">
        <f t="shared" si="7"/>
        <v>1.0584308181818183</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0.40816326530612246</v>
      </c>
      <c r="D13" s="32">
        <f t="shared" si="1"/>
        <v>0</v>
      </c>
      <c r="E13" s="3">
        <f>COUNTIF(Vertices[Degree],"&gt;= "&amp;D13)-COUNTIF(Vertices[Degree],"&gt;="&amp;D14)</f>
        <v>0</v>
      </c>
      <c r="F13" s="39">
        <f t="shared" si="2"/>
        <v>2.999999999999999</v>
      </c>
      <c r="G13" s="40">
        <f>COUNTIF(Vertices[In-Degree],"&gt;= "&amp;F13)-COUNTIF(Vertices[In-Degree],"&gt;="&amp;F14)</f>
        <v>5</v>
      </c>
      <c r="H13" s="39">
        <f t="shared" si="3"/>
        <v>3.400000000000001</v>
      </c>
      <c r="I13" s="40">
        <f>COUNTIF(Vertices[Out-Degree],"&gt;= "&amp;H13)-COUNTIF(Vertices[Out-Degree],"&gt;="&amp;H14)</f>
        <v>0</v>
      </c>
      <c r="J13" s="39">
        <f t="shared" si="4"/>
        <v>249.46476200000004</v>
      </c>
      <c r="K13" s="40">
        <f>COUNTIF(Vertices[Betweenness Centrality],"&gt;= "&amp;J13)-COUNTIF(Vertices[Betweenness Centrality],"&gt;="&amp;J14)</f>
        <v>0</v>
      </c>
      <c r="L13" s="39">
        <f t="shared" si="5"/>
        <v>0.005578000000000003</v>
      </c>
      <c r="M13" s="40">
        <f>COUNTIF(Vertices[Closeness Centrality],"&gt;= "&amp;L13)-COUNTIF(Vertices[Closeness Centrality],"&gt;="&amp;L14)</f>
        <v>0</v>
      </c>
      <c r="N13" s="39">
        <f t="shared" si="6"/>
        <v>0.024030999999999997</v>
      </c>
      <c r="O13" s="40">
        <f>COUNTIF(Vertices[Eigenvector Centrality],"&gt;= "&amp;N13)-COUNTIF(Vertices[Eigenvector Centrality],"&gt;="&amp;N14)</f>
        <v>0</v>
      </c>
      <c r="P13" s="39">
        <f t="shared" si="7"/>
        <v>1.1292308000000002</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114"/>
      <c r="B14" s="114"/>
      <c r="D14" s="32">
        <f t="shared" si="1"/>
        <v>0</v>
      </c>
      <c r="E14" s="3">
        <f>COUNTIF(Vertices[Degree],"&gt;= "&amp;D14)-COUNTIF(Vertices[Degree],"&gt;="&amp;D15)</f>
        <v>0</v>
      </c>
      <c r="F14" s="37">
        <f t="shared" si="2"/>
        <v>3.2727272727272716</v>
      </c>
      <c r="G14" s="38">
        <f>COUNTIF(Vertices[In-Degree],"&gt;= "&amp;F14)-COUNTIF(Vertices[In-Degree],"&gt;="&amp;F15)</f>
        <v>0</v>
      </c>
      <c r="H14" s="37">
        <f t="shared" si="3"/>
        <v>3.618181818181819</v>
      </c>
      <c r="I14" s="38">
        <f>COUNTIF(Vertices[Out-Degree],"&gt;= "&amp;H14)-COUNTIF(Vertices[Out-Degree],"&gt;="&amp;H15)</f>
        <v>0</v>
      </c>
      <c r="J14" s="37">
        <f t="shared" si="4"/>
        <v>272.14337672727277</v>
      </c>
      <c r="K14" s="38">
        <f>COUNTIF(Vertices[Betweenness Centrality],"&gt;= "&amp;J14)-COUNTIF(Vertices[Betweenness Centrality],"&gt;="&amp;J15)</f>
        <v>0</v>
      </c>
      <c r="L14" s="37">
        <f t="shared" si="5"/>
        <v>0.005698272727272731</v>
      </c>
      <c r="M14" s="38">
        <f>COUNTIF(Vertices[Closeness Centrality],"&gt;= "&amp;L14)-COUNTIF(Vertices[Closeness Centrality],"&gt;="&amp;L15)</f>
        <v>2</v>
      </c>
      <c r="N14" s="37">
        <f t="shared" si="6"/>
        <v>0.026200909090909087</v>
      </c>
      <c r="O14" s="38">
        <f>COUNTIF(Vertices[Eigenvector Centrality],"&gt;= "&amp;N14)-COUNTIF(Vertices[Eigenvector Centrality],"&gt;="&amp;N15)</f>
        <v>1</v>
      </c>
      <c r="P14" s="37">
        <f t="shared" si="7"/>
        <v>1.2000307818181821</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3.545454545454544</v>
      </c>
      <c r="G15" s="40">
        <f>COUNTIF(Vertices[In-Degree],"&gt;= "&amp;F15)-COUNTIF(Vertices[In-Degree],"&gt;="&amp;F16)</f>
        <v>0</v>
      </c>
      <c r="H15" s="39">
        <f t="shared" si="3"/>
        <v>3.8363636363636373</v>
      </c>
      <c r="I15" s="40">
        <f>COUNTIF(Vertices[Out-Degree],"&gt;= "&amp;H15)-COUNTIF(Vertices[Out-Degree],"&gt;="&amp;H16)</f>
        <v>7</v>
      </c>
      <c r="J15" s="39">
        <f t="shared" si="4"/>
        <v>294.82199145454547</v>
      </c>
      <c r="K15" s="40">
        <f>COUNTIF(Vertices[Betweenness Centrality],"&gt;= "&amp;J15)-COUNTIF(Vertices[Betweenness Centrality],"&gt;="&amp;J16)</f>
        <v>1</v>
      </c>
      <c r="L15" s="39">
        <f t="shared" si="5"/>
        <v>0.005818545454545458</v>
      </c>
      <c r="M15" s="40">
        <f>COUNTIF(Vertices[Closeness Centrality],"&gt;= "&amp;L15)-COUNTIF(Vertices[Closeness Centrality],"&gt;="&amp;L16)</f>
        <v>2</v>
      </c>
      <c r="N15" s="39">
        <f t="shared" si="6"/>
        <v>0.028370818181818178</v>
      </c>
      <c r="O15" s="40">
        <f>COUNTIF(Vertices[Eigenvector Centrality],"&gt;= "&amp;N15)-COUNTIF(Vertices[Eigenvector Centrality],"&gt;="&amp;N16)</f>
        <v>1</v>
      </c>
      <c r="P15" s="39">
        <f t="shared" si="7"/>
        <v>1.270830763636364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3.8181818181818166</v>
      </c>
      <c r="G16" s="38">
        <f>COUNTIF(Vertices[In-Degree],"&gt;= "&amp;F16)-COUNTIF(Vertices[In-Degree],"&gt;="&amp;F17)</f>
        <v>8</v>
      </c>
      <c r="H16" s="37">
        <f t="shared" si="3"/>
        <v>4.054545454545456</v>
      </c>
      <c r="I16" s="38">
        <f>COUNTIF(Vertices[Out-Degree],"&gt;= "&amp;H16)-COUNTIF(Vertices[Out-Degree],"&gt;="&amp;H17)</f>
        <v>0</v>
      </c>
      <c r="J16" s="37">
        <f t="shared" si="4"/>
        <v>317.50060618181817</v>
      </c>
      <c r="K16" s="38">
        <f>COUNTIF(Vertices[Betweenness Centrality],"&gt;= "&amp;J16)-COUNTIF(Vertices[Betweenness Centrality],"&gt;="&amp;J17)</f>
        <v>0</v>
      </c>
      <c r="L16" s="37">
        <f t="shared" si="5"/>
        <v>0.005938818181818186</v>
      </c>
      <c r="M16" s="38">
        <f>COUNTIF(Vertices[Closeness Centrality],"&gt;= "&amp;L16)-COUNTIF(Vertices[Closeness Centrality],"&gt;="&amp;L17)</f>
        <v>0</v>
      </c>
      <c r="N16" s="37">
        <f t="shared" si="6"/>
        <v>0.030540727272727268</v>
      </c>
      <c r="O16" s="38">
        <f>COUNTIF(Vertices[Eigenvector Centrality],"&gt;= "&amp;N16)-COUNTIF(Vertices[Eigenvector Centrality],"&gt;="&amp;N17)</f>
        <v>2</v>
      </c>
      <c r="P16" s="37">
        <f t="shared" si="7"/>
        <v>1.341630745454546</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47</v>
      </c>
      <c r="D17" s="32">
        <f t="shared" si="1"/>
        <v>0</v>
      </c>
      <c r="E17" s="3">
        <f>COUNTIF(Vertices[Degree],"&gt;= "&amp;D17)-COUNTIF(Vertices[Degree],"&gt;="&amp;D18)</f>
        <v>0</v>
      </c>
      <c r="F17" s="39">
        <f t="shared" si="2"/>
        <v>4.090909090909089</v>
      </c>
      <c r="G17" s="40">
        <f>COUNTIF(Vertices[In-Degree],"&gt;= "&amp;F17)-COUNTIF(Vertices[In-Degree],"&gt;="&amp;F18)</f>
        <v>0</v>
      </c>
      <c r="H17" s="39">
        <f t="shared" si="3"/>
        <v>4.272727272727273</v>
      </c>
      <c r="I17" s="40">
        <f>COUNTIF(Vertices[Out-Degree],"&gt;= "&amp;H17)-COUNTIF(Vertices[Out-Degree],"&gt;="&amp;H18)</f>
        <v>0</v>
      </c>
      <c r="J17" s="39">
        <f t="shared" si="4"/>
        <v>340.1792209090909</v>
      </c>
      <c r="K17" s="40">
        <f>COUNTIF(Vertices[Betweenness Centrality],"&gt;= "&amp;J17)-COUNTIF(Vertices[Betweenness Centrality],"&gt;="&amp;J18)</f>
        <v>0</v>
      </c>
      <c r="L17" s="39">
        <f t="shared" si="5"/>
        <v>0.006059090909090913</v>
      </c>
      <c r="M17" s="40">
        <f>COUNTIF(Vertices[Closeness Centrality],"&gt;= "&amp;L17)-COUNTIF(Vertices[Closeness Centrality],"&gt;="&amp;L18)</f>
        <v>1</v>
      </c>
      <c r="N17" s="39">
        <f t="shared" si="6"/>
        <v>0.03271063636363636</v>
      </c>
      <c r="O17" s="40">
        <f>COUNTIF(Vertices[Eigenvector Centrality],"&gt;= "&amp;N17)-COUNTIF(Vertices[Eigenvector Centrality],"&gt;="&amp;N18)</f>
        <v>0</v>
      </c>
      <c r="P17" s="39">
        <f t="shared" si="7"/>
        <v>1.412430727272728</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116</v>
      </c>
      <c r="D18" s="32">
        <f t="shared" si="1"/>
        <v>0</v>
      </c>
      <c r="E18" s="3">
        <f>COUNTIF(Vertices[Degree],"&gt;= "&amp;D18)-COUNTIF(Vertices[Degree],"&gt;="&amp;D19)</f>
        <v>0</v>
      </c>
      <c r="F18" s="37">
        <f t="shared" si="2"/>
        <v>4.3636363636363615</v>
      </c>
      <c r="G18" s="38">
        <f>COUNTIF(Vertices[In-Degree],"&gt;= "&amp;F18)-COUNTIF(Vertices[In-Degree],"&gt;="&amp;F19)</f>
        <v>0</v>
      </c>
      <c r="H18" s="37">
        <f t="shared" si="3"/>
        <v>4.490909090909091</v>
      </c>
      <c r="I18" s="38">
        <f>COUNTIF(Vertices[Out-Degree],"&gt;= "&amp;H18)-COUNTIF(Vertices[Out-Degree],"&gt;="&amp;H19)</f>
        <v>0</v>
      </c>
      <c r="J18" s="37">
        <f t="shared" si="4"/>
        <v>362.8578356363636</v>
      </c>
      <c r="K18" s="38">
        <f>COUNTIF(Vertices[Betweenness Centrality],"&gt;= "&amp;J18)-COUNTIF(Vertices[Betweenness Centrality],"&gt;="&amp;J19)</f>
        <v>0</v>
      </c>
      <c r="L18" s="37">
        <f t="shared" si="5"/>
        <v>0.006179363636363641</v>
      </c>
      <c r="M18" s="38">
        <f>COUNTIF(Vertices[Closeness Centrality],"&gt;= "&amp;L18)-COUNTIF(Vertices[Closeness Centrality],"&gt;="&amp;L19)</f>
        <v>4</v>
      </c>
      <c r="N18" s="37">
        <f t="shared" si="6"/>
        <v>0.03488054545454545</v>
      </c>
      <c r="O18" s="38">
        <f>COUNTIF(Vertices[Eigenvector Centrality],"&gt;= "&amp;N18)-COUNTIF(Vertices[Eigenvector Centrality],"&gt;="&amp;N19)</f>
        <v>1</v>
      </c>
      <c r="P18" s="37">
        <f t="shared" si="7"/>
        <v>1.4832307090909098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4"/>
      <c r="B19" s="114"/>
      <c r="D19" s="32">
        <f t="shared" si="1"/>
        <v>0</v>
      </c>
      <c r="E19" s="3">
        <f>COUNTIF(Vertices[Degree],"&gt;= "&amp;D19)-COUNTIF(Vertices[Degree],"&gt;="&amp;D20)</f>
        <v>0</v>
      </c>
      <c r="F19" s="39">
        <f t="shared" si="2"/>
        <v>4.636363636363634</v>
      </c>
      <c r="G19" s="40">
        <f>COUNTIF(Vertices[In-Degree],"&gt;= "&amp;F19)-COUNTIF(Vertices[In-Degree],"&gt;="&amp;F20)</f>
        <v>0</v>
      </c>
      <c r="H19" s="39">
        <f t="shared" si="3"/>
        <v>4.709090909090909</v>
      </c>
      <c r="I19" s="40">
        <f>COUNTIF(Vertices[Out-Degree],"&gt;= "&amp;H19)-COUNTIF(Vertices[Out-Degree],"&gt;="&amp;H20)</f>
        <v>0</v>
      </c>
      <c r="J19" s="39">
        <f t="shared" si="4"/>
        <v>385.5364503636363</v>
      </c>
      <c r="K19" s="40">
        <f>COUNTIF(Vertices[Betweenness Centrality],"&gt;= "&amp;J19)-COUNTIF(Vertices[Betweenness Centrality],"&gt;="&amp;J20)</f>
        <v>0</v>
      </c>
      <c r="L19" s="39">
        <f t="shared" si="5"/>
        <v>0.006299636363636368</v>
      </c>
      <c r="M19" s="40">
        <f>COUNTIF(Vertices[Closeness Centrality],"&gt;= "&amp;L19)-COUNTIF(Vertices[Closeness Centrality],"&gt;="&amp;L20)</f>
        <v>3</v>
      </c>
      <c r="N19" s="39">
        <f t="shared" si="6"/>
        <v>0.03705045454545454</v>
      </c>
      <c r="O19" s="40">
        <f>COUNTIF(Vertices[Eigenvector Centrality],"&gt;= "&amp;N19)-COUNTIF(Vertices[Eigenvector Centrality],"&gt;="&amp;N20)</f>
        <v>1</v>
      </c>
      <c r="P19" s="39">
        <f t="shared" si="7"/>
        <v>1.5540306909090917</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8</v>
      </c>
      <c r="D20" s="32">
        <f t="shared" si="1"/>
        <v>0</v>
      </c>
      <c r="E20" s="3">
        <f>COUNTIF(Vertices[Degree],"&gt;= "&amp;D20)-COUNTIF(Vertices[Degree],"&gt;="&amp;D21)</f>
        <v>0</v>
      </c>
      <c r="F20" s="37">
        <f t="shared" si="2"/>
        <v>4.9090909090909065</v>
      </c>
      <c r="G20" s="38">
        <f>COUNTIF(Vertices[In-Degree],"&gt;= "&amp;F20)-COUNTIF(Vertices[In-Degree],"&gt;="&amp;F21)</f>
        <v>0</v>
      </c>
      <c r="H20" s="37">
        <f t="shared" si="3"/>
        <v>4.927272727272727</v>
      </c>
      <c r="I20" s="38">
        <f>COUNTIF(Vertices[Out-Degree],"&gt;= "&amp;H20)-COUNTIF(Vertices[Out-Degree],"&gt;="&amp;H21)</f>
        <v>0</v>
      </c>
      <c r="J20" s="37">
        <f t="shared" si="4"/>
        <v>408.215065090909</v>
      </c>
      <c r="K20" s="38">
        <f>COUNTIF(Vertices[Betweenness Centrality],"&gt;= "&amp;J20)-COUNTIF(Vertices[Betweenness Centrality],"&gt;="&amp;J21)</f>
        <v>1</v>
      </c>
      <c r="L20" s="37">
        <f t="shared" si="5"/>
        <v>0.006419909090909096</v>
      </c>
      <c r="M20" s="38">
        <f>COUNTIF(Vertices[Closeness Centrality],"&gt;= "&amp;L20)-COUNTIF(Vertices[Closeness Centrality],"&gt;="&amp;L21)</f>
        <v>3</v>
      </c>
      <c r="N20" s="37">
        <f t="shared" si="6"/>
        <v>0.03922036363636363</v>
      </c>
      <c r="O20" s="38">
        <f>COUNTIF(Vertices[Eigenvector Centrality],"&gt;= "&amp;N20)-COUNTIF(Vertices[Eigenvector Centrality],"&gt;="&amp;N21)</f>
        <v>1</v>
      </c>
      <c r="P20" s="37">
        <f t="shared" si="7"/>
        <v>1.6248306727272737</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3.109099</v>
      </c>
      <c r="D21" s="32">
        <f t="shared" si="1"/>
        <v>0</v>
      </c>
      <c r="E21" s="3">
        <f>COUNTIF(Vertices[Degree],"&gt;= "&amp;D21)-COUNTIF(Vertices[Degree],"&gt;="&amp;D22)</f>
        <v>0</v>
      </c>
      <c r="F21" s="39">
        <f t="shared" si="2"/>
        <v>5.181818181818179</v>
      </c>
      <c r="G21" s="40">
        <f>COUNTIF(Vertices[In-Degree],"&gt;= "&amp;F21)-COUNTIF(Vertices[In-Degree],"&gt;="&amp;F22)</f>
        <v>0</v>
      </c>
      <c r="H21" s="39">
        <f t="shared" si="3"/>
        <v>5.145454545454545</v>
      </c>
      <c r="I21" s="40">
        <f>COUNTIF(Vertices[Out-Degree],"&gt;= "&amp;H21)-COUNTIF(Vertices[Out-Degree],"&gt;="&amp;H22)</f>
        <v>0</v>
      </c>
      <c r="J21" s="39">
        <f t="shared" si="4"/>
        <v>430.8936798181817</v>
      </c>
      <c r="K21" s="40">
        <f>COUNTIF(Vertices[Betweenness Centrality],"&gt;= "&amp;J21)-COUNTIF(Vertices[Betweenness Centrality],"&gt;="&amp;J22)</f>
        <v>0</v>
      </c>
      <c r="L21" s="39">
        <f t="shared" si="5"/>
        <v>0.0065401818181818235</v>
      </c>
      <c r="M21" s="40">
        <f>COUNTIF(Vertices[Closeness Centrality],"&gt;= "&amp;L21)-COUNTIF(Vertices[Closeness Centrality],"&gt;="&amp;L22)</f>
        <v>0</v>
      </c>
      <c r="N21" s="39">
        <f t="shared" si="6"/>
        <v>0.04139027272727272</v>
      </c>
      <c r="O21" s="40">
        <f>COUNTIF(Vertices[Eigenvector Centrality],"&gt;= "&amp;N21)-COUNTIF(Vertices[Eigenvector Centrality],"&gt;="&amp;N22)</f>
        <v>1</v>
      </c>
      <c r="P21" s="39">
        <f t="shared" si="7"/>
        <v>1.6956306545454556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4"/>
      <c r="B22" s="114"/>
      <c r="D22" s="32">
        <f t="shared" si="1"/>
        <v>0</v>
      </c>
      <c r="E22" s="3">
        <f>COUNTIF(Vertices[Degree],"&gt;= "&amp;D22)-COUNTIF(Vertices[Degree],"&gt;="&amp;D23)</f>
        <v>0</v>
      </c>
      <c r="F22" s="37">
        <f t="shared" si="2"/>
        <v>5.4545454545454515</v>
      </c>
      <c r="G22" s="38">
        <f>COUNTIF(Vertices[In-Degree],"&gt;= "&amp;F22)-COUNTIF(Vertices[In-Degree],"&gt;="&amp;F23)</f>
        <v>0</v>
      </c>
      <c r="H22" s="37">
        <f t="shared" si="3"/>
        <v>5.363636363636362</v>
      </c>
      <c r="I22" s="38">
        <f>COUNTIF(Vertices[Out-Degree],"&gt;= "&amp;H22)-COUNTIF(Vertices[Out-Degree],"&gt;="&amp;H23)</f>
        <v>0</v>
      </c>
      <c r="J22" s="37">
        <f t="shared" si="4"/>
        <v>453.5722945454544</v>
      </c>
      <c r="K22" s="38">
        <f>COUNTIF(Vertices[Betweenness Centrality],"&gt;= "&amp;J22)-COUNTIF(Vertices[Betweenness Centrality],"&gt;="&amp;J23)</f>
        <v>0</v>
      </c>
      <c r="L22" s="37">
        <f t="shared" si="5"/>
        <v>0.006660454545454551</v>
      </c>
      <c r="M22" s="38">
        <f>COUNTIF(Vertices[Closeness Centrality],"&gt;= "&amp;L22)-COUNTIF(Vertices[Closeness Centrality],"&gt;="&amp;L23)</f>
        <v>1</v>
      </c>
      <c r="N22" s="37">
        <f t="shared" si="6"/>
        <v>0.04356018181818181</v>
      </c>
      <c r="O22" s="38">
        <f>COUNTIF(Vertices[Eigenvector Centrality],"&gt;= "&amp;N22)-COUNTIF(Vertices[Eigenvector Centrality],"&gt;="&amp;N23)</f>
        <v>0</v>
      </c>
      <c r="P22" s="37">
        <f t="shared" si="7"/>
        <v>1.7664306363636375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0.045328399629972246</v>
      </c>
      <c r="D23" s="32">
        <f t="shared" si="1"/>
        <v>0</v>
      </c>
      <c r="E23" s="3">
        <f>COUNTIF(Vertices[Degree],"&gt;= "&amp;D23)-COUNTIF(Vertices[Degree],"&gt;="&amp;D24)</f>
        <v>0</v>
      </c>
      <c r="F23" s="39">
        <f t="shared" si="2"/>
        <v>5.727272727272724</v>
      </c>
      <c r="G23" s="40">
        <f>COUNTIF(Vertices[In-Degree],"&gt;= "&amp;F23)-COUNTIF(Vertices[In-Degree],"&gt;="&amp;F24)</f>
        <v>0</v>
      </c>
      <c r="H23" s="39">
        <f t="shared" si="3"/>
        <v>5.58181818181818</v>
      </c>
      <c r="I23" s="40">
        <f>COUNTIF(Vertices[Out-Degree],"&gt;= "&amp;H23)-COUNTIF(Vertices[Out-Degree],"&gt;="&amp;H24)</f>
        <v>0</v>
      </c>
      <c r="J23" s="39">
        <f t="shared" si="4"/>
        <v>476.2509092727271</v>
      </c>
      <c r="K23" s="40">
        <f>COUNTIF(Vertices[Betweenness Centrality],"&gt;= "&amp;J23)-COUNTIF(Vertices[Betweenness Centrality],"&gt;="&amp;J24)</f>
        <v>1</v>
      </c>
      <c r="L23" s="39">
        <f t="shared" si="5"/>
        <v>0.0067807272727272785</v>
      </c>
      <c r="M23" s="40">
        <f>COUNTIF(Vertices[Closeness Centrality],"&gt;= "&amp;L23)-COUNTIF(Vertices[Closeness Centrality],"&gt;="&amp;L24)</f>
        <v>0</v>
      </c>
      <c r="N23" s="39">
        <f t="shared" si="6"/>
        <v>0.0457300909090909</v>
      </c>
      <c r="O23" s="40">
        <f>COUNTIF(Vertices[Eigenvector Centrality],"&gt;= "&amp;N23)-COUNTIF(Vertices[Eigenvector Centrality],"&gt;="&amp;N24)</f>
        <v>2</v>
      </c>
      <c r="P23" s="39">
        <f t="shared" si="7"/>
        <v>1.8372306181818194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686</v>
      </c>
      <c r="B24" s="34">
        <v>0.465294</v>
      </c>
      <c r="D24" s="32">
        <f t="shared" si="1"/>
        <v>0</v>
      </c>
      <c r="E24" s="3">
        <f>COUNTIF(Vertices[Degree],"&gt;= "&amp;D24)-COUNTIF(Vertices[Degree],"&gt;="&amp;D25)</f>
        <v>0</v>
      </c>
      <c r="F24" s="37">
        <f t="shared" si="2"/>
        <v>5.9999999999999964</v>
      </c>
      <c r="G24" s="38">
        <f>COUNTIF(Vertices[In-Degree],"&gt;= "&amp;F24)-COUNTIF(Vertices[In-Degree],"&gt;="&amp;F25)</f>
        <v>1</v>
      </c>
      <c r="H24" s="37">
        <f t="shared" si="3"/>
        <v>5.799999999999998</v>
      </c>
      <c r="I24" s="38">
        <f>COUNTIF(Vertices[Out-Degree],"&gt;= "&amp;H24)-COUNTIF(Vertices[Out-Degree],"&gt;="&amp;H25)</f>
        <v>2</v>
      </c>
      <c r="J24" s="37">
        <f t="shared" si="4"/>
        <v>498.9295239999998</v>
      </c>
      <c r="K24" s="38">
        <f>COUNTIF(Vertices[Betweenness Centrality],"&gt;= "&amp;J24)-COUNTIF(Vertices[Betweenness Centrality],"&gt;="&amp;J25)</f>
        <v>0</v>
      </c>
      <c r="L24" s="37">
        <f t="shared" si="5"/>
        <v>0.006901000000000006</v>
      </c>
      <c r="M24" s="38">
        <f>COUNTIF(Vertices[Closeness Centrality],"&gt;= "&amp;L24)-COUNTIF(Vertices[Closeness Centrality],"&gt;="&amp;L25)</f>
        <v>0</v>
      </c>
      <c r="N24" s="37">
        <f t="shared" si="6"/>
        <v>0.04789999999999999</v>
      </c>
      <c r="O24" s="38">
        <f>COUNTIF(Vertices[Eigenvector Centrality],"&gt;= "&amp;N24)-COUNTIF(Vertices[Eigenvector Centrality],"&gt;="&amp;N25)</f>
        <v>1</v>
      </c>
      <c r="P24" s="37">
        <f t="shared" si="7"/>
        <v>1.9080306000000014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4"/>
      <c r="B25" s="114"/>
      <c r="D25" s="32">
        <f t="shared" si="1"/>
        <v>0</v>
      </c>
      <c r="E25" s="3">
        <f>COUNTIF(Vertices[Degree],"&gt;= "&amp;D25)-COUNTIF(Vertices[Degree],"&gt;="&amp;D26)</f>
        <v>0</v>
      </c>
      <c r="F25" s="39">
        <f t="shared" si="2"/>
        <v>6.272727272727269</v>
      </c>
      <c r="G25" s="40">
        <f>COUNTIF(Vertices[In-Degree],"&gt;= "&amp;F25)-COUNTIF(Vertices[In-Degree],"&gt;="&amp;F26)</f>
        <v>0</v>
      </c>
      <c r="H25" s="39">
        <f t="shared" si="3"/>
        <v>6.018181818181816</v>
      </c>
      <c r="I25" s="40">
        <f>COUNTIF(Vertices[Out-Degree],"&gt;= "&amp;H25)-COUNTIF(Vertices[Out-Degree],"&gt;="&amp;H26)</f>
        <v>0</v>
      </c>
      <c r="J25" s="39">
        <f t="shared" si="4"/>
        <v>521.6081387272725</v>
      </c>
      <c r="K25" s="40">
        <f>COUNTIF(Vertices[Betweenness Centrality],"&gt;= "&amp;J25)-COUNTIF(Vertices[Betweenness Centrality],"&gt;="&amp;J26)</f>
        <v>0</v>
      </c>
      <c r="L25" s="39">
        <f t="shared" si="5"/>
        <v>0.007021272727272734</v>
      </c>
      <c r="M25" s="40">
        <f>COUNTIF(Vertices[Closeness Centrality],"&gt;= "&amp;L25)-COUNTIF(Vertices[Closeness Centrality],"&gt;="&amp;L26)</f>
        <v>2</v>
      </c>
      <c r="N25" s="39">
        <f t="shared" si="6"/>
        <v>0.05006990909090908</v>
      </c>
      <c r="O25" s="40">
        <f>COUNTIF(Vertices[Eigenvector Centrality],"&gt;= "&amp;N25)-COUNTIF(Vertices[Eigenvector Centrality],"&gt;="&amp;N26)</f>
        <v>0</v>
      </c>
      <c r="P25" s="39">
        <f t="shared" si="7"/>
        <v>1.9788305818181833</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687</v>
      </c>
      <c r="B26" s="34" t="s">
        <v>688</v>
      </c>
      <c r="D26" s="32">
        <f t="shared" si="1"/>
        <v>0</v>
      </c>
      <c r="E26" s="3">
        <f>COUNTIF(Vertices[Degree],"&gt;= "&amp;D26)-COUNTIF(Vertices[Degree],"&gt;="&amp;D28)</f>
        <v>0</v>
      </c>
      <c r="F26" s="37">
        <f t="shared" si="2"/>
        <v>6.545454545454541</v>
      </c>
      <c r="G26" s="38">
        <f>COUNTIF(Vertices[In-Degree],"&gt;= "&amp;F26)-COUNTIF(Vertices[In-Degree],"&gt;="&amp;F28)</f>
        <v>0</v>
      </c>
      <c r="H26" s="37">
        <f t="shared" si="3"/>
        <v>6.236363636363634</v>
      </c>
      <c r="I26" s="38">
        <f>COUNTIF(Vertices[Out-Degree],"&gt;= "&amp;H26)-COUNTIF(Vertices[Out-Degree],"&gt;="&amp;H28)</f>
        <v>0</v>
      </c>
      <c r="J26" s="37">
        <f t="shared" si="4"/>
        <v>544.2867534545452</v>
      </c>
      <c r="K26" s="38">
        <f>COUNTIF(Vertices[Betweenness Centrality],"&gt;= "&amp;J26)-COUNTIF(Vertices[Betweenness Centrality],"&gt;="&amp;J28)</f>
        <v>0</v>
      </c>
      <c r="L26" s="37">
        <f t="shared" si="5"/>
        <v>0.007141545454545461</v>
      </c>
      <c r="M26" s="38">
        <f>COUNTIF(Vertices[Closeness Centrality],"&gt;= "&amp;L26)-COUNTIF(Vertices[Closeness Centrality],"&gt;="&amp;L28)</f>
        <v>2</v>
      </c>
      <c r="N26" s="37">
        <f t="shared" si="6"/>
        <v>0.05223981818181817</v>
      </c>
      <c r="O26" s="38">
        <f>COUNTIF(Vertices[Eigenvector Centrality],"&gt;= "&amp;N26)-COUNTIF(Vertices[Eigenvector Centrality],"&gt;="&amp;N28)</f>
        <v>0</v>
      </c>
      <c r="P26" s="37">
        <f t="shared" si="7"/>
        <v>2.049630563636365</v>
      </c>
      <c r="Q26" s="38">
        <f>COUNTIF(Vertices[PageRank],"&gt;= "&amp;P26)-COUNTIF(Vertices[PageRank],"&gt;="&amp;P28)</f>
        <v>2</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-2</v>
      </c>
      <c r="H27" s="62"/>
      <c r="I27" s="63">
        <f>COUNTIF(Vertices[Out-Degree],"&gt;= "&amp;H27)-COUNTIF(Vertices[Out-Degree],"&gt;="&amp;H28)</f>
        <v>-2</v>
      </c>
      <c r="J27" s="62"/>
      <c r="K27" s="63">
        <f>COUNTIF(Vertices[Betweenness Centrality],"&gt;= "&amp;J27)-COUNTIF(Vertices[Betweenness Centrality],"&gt;="&amp;J28)</f>
        <v>-2</v>
      </c>
      <c r="L27" s="62"/>
      <c r="M27" s="63">
        <f>COUNTIF(Vertices[Closeness Centrality],"&gt;= "&amp;L27)-COUNTIF(Vertices[Closeness Centrality],"&gt;="&amp;L28)</f>
        <v>-23</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-12</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6.4545454545454515</v>
      </c>
      <c r="I28" s="40">
        <f>COUNTIF(Vertices[Out-Degree],"&gt;= "&amp;H28)-COUNTIF(Vertices[Out-Degree],"&gt;="&amp;H40)</f>
        <v>0</v>
      </c>
      <c r="J28" s="39">
        <f>J26+($J$57-$J$2)/BinDivisor</f>
        <v>566.9653681818179</v>
      </c>
      <c r="K28" s="40">
        <f>COUNTIF(Vertices[Betweenness Centrality],"&gt;= "&amp;J28)-COUNTIF(Vertices[Betweenness Centrality],"&gt;="&amp;J40)</f>
        <v>0</v>
      </c>
      <c r="L28" s="39">
        <f>L26+($L$57-$L$2)/BinDivisor</f>
        <v>0.007261818181818189</v>
      </c>
      <c r="M28" s="40">
        <f>COUNTIF(Vertices[Closeness Centrality],"&gt;= "&amp;L28)-COUNTIF(Vertices[Closeness Centrality],"&gt;="&amp;L40)</f>
        <v>4</v>
      </c>
      <c r="N28" s="39">
        <f>N26+($N$57-$N$2)/BinDivisor</f>
        <v>0.05440972727272726</v>
      </c>
      <c r="O28" s="40">
        <f>COUNTIF(Vertices[Eigenvector Centrality],"&gt;= "&amp;N28)-COUNTIF(Vertices[Eigenvector Centrality],"&gt;="&amp;N40)</f>
        <v>0</v>
      </c>
      <c r="P28" s="39">
        <f>P26+($P$57-$P$2)/BinDivisor</f>
        <v>2.120430545454547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-2</v>
      </c>
      <c r="J38" s="62"/>
      <c r="K38" s="63">
        <f>COUNTIF(Vertices[Betweenness Centrality],"&gt;= "&amp;J38)-COUNTIF(Vertices[Betweenness Centrality],"&gt;="&amp;J40)</f>
        <v>-2</v>
      </c>
      <c r="L38" s="62"/>
      <c r="M38" s="63">
        <f>COUNTIF(Vertices[Closeness Centrality],"&gt;= "&amp;L38)-COUNTIF(Vertices[Closeness Centrality],"&gt;="&amp;L40)</f>
        <v>-19</v>
      </c>
      <c r="N38" s="62"/>
      <c r="O38" s="63">
        <f>COUNTIF(Vertices[Eigenvector Centrality],"&gt;= "&amp;N38)-COUNTIF(Vertices[Eigenvector Centrality],"&gt;="&amp;N40)</f>
        <v>-3</v>
      </c>
      <c r="P38" s="62"/>
      <c r="Q38" s="63">
        <f>COUNTIF(Vertices[Eigenvector Centrality],"&gt;= "&amp;P38)-COUNTIF(Vertices[Eigenvector Centrality],"&gt;="&amp;P40)</f>
        <v>0</v>
      </c>
      <c r="R38" s="62"/>
      <c r="S38" s="64">
        <f>COUNTIF(Vertices[Clustering Coefficient],"&gt;= "&amp;R38)-COUNTIF(Vertices[Clustering Coefficient],"&gt;="&amp;R40)</f>
        <v>-12</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-2</v>
      </c>
      <c r="J39" s="62"/>
      <c r="K39" s="63">
        <f>COUNTIF(Vertices[Betweenness Centrality],"&gt;= "&amp;J39)-COUNTIF(Vertices[Betweenness Centrality],"&gt;="&amp;J40)</f>
        <v>-2</v>
      </c>
      <c r="L39" s="62"/>
      <c r="M39" s="63">
        <f>COUNTIF(Vertices[Closeness Centrality],"&gt;= "&amp;L39)-COUNTIF(Vertices[Closeness Centrality],"&gt;="&amp;L40)</f>
        <v>-19</v>
      </c>
      <c r="N39" s="62"/>
      <c r="O39" s="63">
        <f>COUNTIF(Vertices[Eigenvector Centrality],"&gt;= "&amp;N39)-COUNTIF(Vertices[Eigenvector Centrality],"&gt;="&amp;N40)</f>
        <v>-3</v>
      </c>
      <c r="P39" s="62"/>
      <c r="Q39" s="63">
        <f>COUNTIF(Vertices[Eigenvector Centrality],"&gt;= "&amp;P39)-COUNTIF(Vertices[Eigenvector Centrality],"&gt;="&amp;P40)</f>
        <v>0</v>
      </c>
      <c r="R39" s="62"/>
      <c r="S39" s="64">
        <f>COUNTIF(Vertices[Clustering Coefficient],"&gt;= "&amp;R39)-COUNTIF(Vertices[Clustering Coefficient],"&gt;="&amp;R40)</f>
        <v>-12</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6.672727272727269</v>
      </c>
      <c r="I40" s="38">
        <f>COUNTIF(Vertices[Out-Degree],"&gt;= "&amp;H40)-COUNTIF(Vertices[Out-Degree],"&gt;="&amp;H41)</f>
        <v>0</v>
      </c>
      <c r="J40" s="37">
        <f>J28+($J$57-$J$2)/BinDivisor</f>
        <v>589.6439829090906</v>
      </c>
      <c r="K40" s="38">
        <f>COUNTIF(Vertices[Betweenness Centrality],"&gt;= "&amp;J40)-COUNTIF(Vertices[Betweenness Centrality],"&gt;="&amp;J41)</f>
        <v>0</v>
      </c>
      <c r="L40" s="37">
        <f>L28+($L$57-$L$2)/BinDivisor</f>
        <v>0.007382090909090916</v>
      </c>
      <c r="M40" s="38">
        <f>COUNTIF(Vertices[Closeness Centrality],"&gt;= "&amp;L40)-COUNTIF(Vertices[Closeness Centrality],"&gt;="&amp;L41)</f>
        <v>3</v>
      </c>
      <c r="N40" s="37">
        <f>N28+($N$57-$N$2)/BinDivisor</f>
        <v>0.05657963636363635</v>
      </c>
      <c r="O40" s="38">
        <f>COUNTIF(Vertices[Eigenvector Centrality],"&gt;= "&amp;N40)-COUNTIF(Vertices[Eigenvector Centrality],"&gt;="&amp;N41)</f>
        <v>0</v>
      </c>
      <c r="P40" s="37">
        <f>P28+($P$57-$P$2)/BinDivisor</f>
        <v>2.191230527272729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6.890909090909087</v>
      </c>
      <c r="I41" s="40">
        <f>COUNTIF(Vertices[Out-Degree],"&gt;= "&amp;H41)-COUNTIF(Vertices[Out-Degree],"&gt;="&amp;H42)</f>
        <v>1</v>
      </c>
      <c r="J41" s="39">
        <f aca="true" t="shared" si="13" ref="J41:J56">J40+($J$57-$J$2)/BinDivisor</f>
        <v>612.3225976363633</v>
      </c>
      <c r="K41" s="40">
        <f>COUNTIF(Vertices[Betweenness Centrality],"&gt;= "&amp;J41)-COUNTIF(Vertices[Betweenness Centrality],"&gt;="&amp;J42)</f>
        <v>0</v>
      </c>
      <c r="L41" s="39">
        <f aca="true" t="shared" si="14" ref="L41:L56">L40+($L$57-$L$2)/BinDivisor</f>
        <v>0.007502363636363644</v>
      </c>
      <c r="M41" s="40">
        <f>COUNTIF(Vertices[Closeness Centrality],"&gt;= "&amp;L41)-COUNTIF(Vertices[Closeness Centrality],"&gt;="&amp;L42)</f>
        <v>2</v>
      </c>
      <c r="N41" s="39">
        <f aca="true" t="shared" si="15" ref="N41:N56">N40+($N$57-$N$2)/BinDivisor</f>
        <v>0.05874954545454544</v>
      </c>
      <c r="O41" s="40">
        <f>COUNTIF(Vertices[Eigenvector Centrality],"&gt;= "&amp;N41)-COUNTIF(Vertices[Eigenvector Centrality],"&gt;="&amp;N42)</f>
        <v>0</v>
      </c>
      <c r="P41" s="39">
        <f aca="true" t="shared" si="16" ref="P41:P56">P40+($P$57-$P$2)/BinDivisor</f>
        <v>2.262030509090911</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7.109090909090905</v>
      </c>
      <c r="I42" s="38">
        <f>COUNTIF(Vertices[Out-Degree],"&gt;= "&amp;H42)-COUNTIF(Vertices[Out-Degree],"&gt;="&amp;H43)</f>
        <v>0</v>
      </c>
      <c r="J42" s="37">
        <f t="shared" si="13"/>
        <v>635.001212363636</v>
      </c>
      <c r="K42" s="38">
        <f>COUNTIF(Vertices[Betweenness Centrality],"&gt;= "&amp;J42)-COUNTIF(Vertices[Betweenness Centrality],"&gt;="&amp;J43)</f>
        <v>1</v>
      </c>
      <c r="L42" s="37">
        <f t="shared" si="14"/>
        <v>0.007622636363636371</v>
      </c>
      <c r="M42" s="38">
        <f>COUNTIF(Vertices[Closeness Centrality],"&gt;= "&amp;L42)-COUNTIF(Vertices[Closeness Centrality],"&gt;="&amp;L43)</f>
        <v>5</v>
      </c>
      <c r="N42" s="37">
        <f t="shared" si="15"/>
        <v>0.060919454545454534</v>
      </c>
      <c r="O42" s="38">
        <f>COUNTIF(Vertices[Eigenvector Centrality],"&gt;= "&amp;N42)-COUNTIF(Vertices[Eigenvector Centrality],"&gt;="&amp;N43)</f>
        <v>1</v>
      </c>
      <c r="P42" s="37">
        <f t="shared" si="16"/>
        <v>2.332830490909093</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7.909090909090904</v>
      </c>
      <c r="G43" s="40">
        <f>COUNTIF(Vertices[In-Degree],"&gt;= "&amp;F43)-COUNTIF(Vertices[In-Degree],"&gt;="&amp;F44)</f>
        <v>1</v>
      </c>
      <c r="H43" s="39">
        <f t="shared" si="12"/>
        <v>7.327272727272723</v>
      </c>
      <c r="I43" s="40">
        <f>COUNTIF(Vertices[Out-Degree],"&gt;= "&amp;H43)-COUNTIF(Vertices[Out-Degree],"&gt;="&amp;H44)</f>
        <v>0</v>
      </c>
      <c r="J43" s="39">
        <f t="shared" si="13"/>
        <v>657.6798270909087</v>
      </c>
      <c r="K43" s="40">
        <f>COUNTIF(Vertices[Betweenness Centrality],"&gt;= "&amp;J43)-COUNTIF(Vertices[Betweenness Centrality],"&gt;="&amp;J44)</f>
        <v>0</v>
      </c>
      <c r="L43" s="39">
        <f t="shared" si="14"/>
        <v>0.007742909090909099</v>
      </c>
      <c r="M43" s="40">
        <f>COUNTIF(Vertices[Closeness Centrality],"&gt;= "&amp;L43)-COUNTIF(Vertices[Closeness Centrality],"&gt;="&amp;L44)</f>
        <v>1</v>
      </c>
      <c r="N43" s="39">
        <f t="shared" si="15"/>
        <v>0.06308936363636362</v>
      </c>
      <c r="O43" s="40">
        <f>COUNTIF(Vertices[Eigenvector Centrality],"&gt;= "&amp;N43)-COUNTIF(Vertices[Eigenvector Centrality],"&gt;="&amp;N44)</f>
        <v>0</v>
      </c>
      <c r="P43" s="39">
        <f t="shared" si="16"/>
        <v>2.403630472727275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8.181818181818176</v>
      </c>
      <c r="G44" s="38">
        <f>COUNTIF(Vertices[In-Degree],"&gt;= "&amp;F44)-COUNTIF(Vertices[In-Degree],"&gt;="&amp;F45)</f>
        <v>0</v>
      </c>
      <c r="H44" s="37">
        <f t="shared" si="12"/>
        <v>7.5454545454545405</v>
      </c>
      <c r="I44" s="38">
        <f>COUNTIF(Vertices[Out-Degree],"&gt;= "&amp;H44)-COUNTIF(Vertices[Out-Degree],"&gt;="&amp;H45)</f>
        <v>0</v>
      </c>
      <c r="J44" s="37">
        <f t="shared" si="13"/>
        <v>680.3584418181814</v>
      </c>
      <c r="K44" s="38">
        <f>COUNTIF(Vertices[Betweenness Centrality],"&gt;= "&amp;J44)-COUNTIF(Vertices[Betweenness Centrality],"&gt;="&amp;J45)</f>
        <v>0</v>
      </c>
      <c r="L44" s="37">
        <f t="shared" si="14"/>
        <v>0.007863181818181826</v>
      </c>
      <c r="M44" s="38">
        <f>COUNTIF(Vertices[Closeness Centrality],"&gt;= "&amp;L44)-COUNTIF(Vertices[Closeness Centrality],"&gt;="&amp;L45)</f>
        <v>0</v>
      </c>
      <c r="N44" s="37">
        <f t="shared" si="15"/>
        <v>0.06525927272727272</v>
      </c>
      <c r="O44" s="38">
        <f>COUNTIF(Vertices[Eigenvector Centrality],"&gt;= "&amp;N44)-COUNTIF(Vertices[Eigenvector Centrality],"&gt;="&amp;N45)</f>
        <v>0</v>
      </c>
      <c r="P44" s="37">
        <f t="shared" si="16"/>
        <v>2.4744304545454567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7.763636363636358</v>
      </c>
      <c r="I45" s="40">
        <f>COUNTIF(Vertices[Out-Degree],"&gt;= "&amp;H45)-COUNTIF(Vertices[Out-Degree],"&gt;="&amp;H46)</f>
        <v>0</v>
      </c>
      <c r="J45" s="39">
        <f t="shared" si="13"/>
        <v>703.0370565454541</v>
      </c>
      <c r="K45" s="40">
        <f>COUNTIF(Vertices[Betweenness Centrality],"&gt;= "&amp;J45)-COUNTIF(Vertices[Betweenness Centrality],"&gt;="&amp;J46)</f>
        <v>0</v>
      </c>
      <c r="L45" s="39">
        <f t="shared" si="14"/>
        <v>0.007983454545454554</v>
      </c>
      <c r="M45" s="40">
        <f>COUNTIF(Vertices[Closeness Centrality],"&gt;= "&amp;L45)-COUNTIF(Vertices[Closeness Centrality],"&gt;="&amp;L46)</f>
        <v>1</v>
      </c>
      <c r="N45" s="39">
        <f t="shared" si="15"/>
        <v>0.06742918181818182</v>
      </c>
      <c r="O45" s="40">
        <f>COUNTIF(Vertices[Eigenvector Centrality],"&gt;= "&amp;N45)-COUNTIF(Vertices[Eigenvector Centrality],"&gt;="&amp;N46)</f>
        <v>0</v>
      </c>
      <c r="P45" s="39">
        <f t="shared" si="16"/>
        <v>2.5452304363636387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7.981818181818176</v>
      </c>
      <c r="I46" s="38">
        <f>COUNTIF(Vertices[Out-Degree],"&gt;= "&amp;H46)-COUNTIF(Vertices[Out-Degree],"&gt;="&amp;H47)</f>
        <v>0</v>
      </c>
      <c r="J46" s="37">
        <f t="shared" si="13"/>
        <v>725.7156712727268</v>
      </c>
      <c r="K46" s="38">
        <f>COUNTIF(Vertices[Betweenness Centrality],"&gt;= "&amp;J46)-COUNTIF(Vertices[Betweenness Centrality],"&gt;="&amp;J47)</f>
        <v>0</v>
      </c>
      <c r="L46" s="37">
        <f t="shared" si="14"/>
        <v>0.008103727272727282</v>
      </c>
      <c r="M46" s="38">
        <f>COUNTIF(Vertices[Closeness Centrality],"&gt;= "&amp;L46)-COUNTIF(Vertices[Closeness Centrality],"&gt;="&amp;L47)</f>
        <v>1</v>
      </c>
      <c r="N46" s="37">
        <f t="shared" si="15"/>
        <v>0.06959909090909092</v>
      </c>
      <c r="O46" s="38">
        <f>COUNTIF(Vertices[Eigenvector Centrality],"&gt;= "&amp;N46)-COUNTIF(Vertices[Eigenvector Centrality],"&gt;="&amp;N47)</f>
        <v>0</v>
      </c>
      <c r="P46" s="37">
        <f t="shared" si="16"/>
        <v>2.6160304181818206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0</v>
      </c>
      <c r="H47" s="39">
        <f t="shared" si="12"/>
        <v>8.199999999999994</v>
      </c>
      <c r="I47" s="40">
        <f>COUNTIF(Vertices[Out-Degree],"&gt;= "&amp;H47)-COUNTIF(Vertices[Out-Degree],"&gt;="&amp;H48)</f>
        <v>0</v>
      </c>
      <c r="J47" s="39">
        <f t="shared" si="13"/>
        <v>748.3942859999995</v>
      </c>
      <c r="K47" s="40">
        <f>COUNTIF(Vertices[Betweenness Centrality],"&gt;= "&amp;J47)-COUNTIF(Vertices[Betweenness Centrality],"&gt;="&amp;J48)</f>
        <v>0</v>
      </c>
      <c r="L47" s="39">
        <f t="shared" si="14"/>
        <v>0.008224000000000009</v>
      </c>
      <c r="M47" s="40">
        <f>COUNTIF(Vertices[Closeness Centrality],"&gt;= "&amp;L47)-COUNTIF(Vertices[Closeness Centrality],"&gt;="&amp;L48)</f>
        <v>1</v>
      </c>
      <c r="N47" s="39">
        <f t="shared" si="15"/>
        <v>0.07176900000000001</v>
      </c>
      <c r="O47" s="40">
        <f>COUNTIF(Vertices[Eigenvector Centrality],"&gt;= "&amp;N47)-COUNTIF(Vertices[Eigenvector Centrality],"&gt;="&amp;N48)</f>
        <v>0</v>
      </c>
      <c r="P47" s="39">
        <f t="shared" si="16"/>
        <v>2.6868304000000025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8.418181818181813</v>
      </c>
      <c r="I48" s="38">
        <f>COUNTIF(Vertices[Out-Degree],"&gt;= "&amp;H48)-COUNTIF(Vertices[Out-Degree],"&gt;="&amp;H49)</f>
        <v>0</v>
      </c>
      <c r="J48" s="37">
        <f t="shared" si="13"/>
        <v>771.0729007272722</v>
      </c>
      <c r="K48" s="38">
        <f>COUNTIF(Vertices[Betweenness Centrality],"&gt;= "&amp;J48)-COUNTIF(Vertices[Betweenness Centrality],"&gt;="&amp;J49)</f>
        <v>0</v>
      </c>
      <c r="L48" s="37">
        <f t="shared" si="14"/>
        <v>0.008344272727272737</v>
      </c>
      <c r="M48" s="38">
        <f>COUNTIF(Vertices[Closeness Centrality],"&gt;= "&amp;L48)-COUNTIF(Vertices[Closeness Centrality],"&gt;="&amp;L49)</f>
        <v>1</v>
      </c>
      <c r="N48" s="37">
        <f t="shared" si="15"/>
        <v>0.07393890909090911</v>
      </c>
      <c r="O48" s="38">
        <f>COUNTIF(Vertices[Eigenvector Centrality],"&gt;= "&amp;N48)-COUNTIF(Vertices[Eigenvector Centrality],"&gt;="&amp;N49)</f>
        <v>0</v>
      </c>
      <c r="P48" s="37">
        <f t="shared" si="16"/>
        <v>2.7576303818181844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8.636363636363631</v>
      </c>
      <c r="I49" s="40">
        <f>COUNTIF(Vertices[Out-Degree],"&gt;= "&amp;H49)-COUNTIF(Vertices[Out-Degree],"&gt;="&amp;H50)</f>
        <v>0</v>
      </c>
      <c r="J49" s="39">
        <f t="shared" si="13"/>
        <v>793.7515154545449</v>
      </c>
      <c r="K49" s="40">
        <f>COUNTIF(Vertices[Betweenness Centrality],"&gt;= "&amp;J49)-COUNTIF(Vertices[Betweenness Centrality],"&gt;="&amp;J50)</f>
        <v>0</v>
      </c>
      <c r="L49" s="39">
        <f t="shared" si="14"/>
        <v>0.008464545454545464</v>
      </c>
      <c r="M49" s="40">
        <f>COUNTIF(Vertices[Closeness Centrality],"&gt;= "&amp;L49)-COUNTIF(Vertices[Closeness Centrality],"&gt;="&amp;L50)</f>
        <v>1</v>
      </c>
      <c r="N49" s="39">
        <f t="shared" si="15"/>
        <v>0.07610881818181821</v>
      </c>
      <c r="O49" s="40">
        <f>COUNTIF(Vertices[Eigenvector Centrality],"&gt;= "&amp;N49)-COUNTIF(Vertices[Eigenvector Centrality],"&gt;="&amp;N50)</f>
        <v>1</v>
      </c>
      <c r="P49" s="39">
        <f t="shared" si="16"/>
        <v>2.8284303636363664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0</v>
      </c>
      <c r="H50" s="37">
        <f t="shared" si="12"/>
        <v>8.85454545454545</v>
      </c>
      <c r="I50" s="38">
        <f>COUNTIF(Vertices[Out-Degree],"&gt;= "&amp;H50)-COUNTIF(Vertices[Out-Degree],"&gt;="&amp;H51)</f>
        <v>0</v>
      </c>
      <c r="J50" s="37">
        <f t="shared" si="13"/>
        <v>816.4301301818176</v>
      </c>
      <c r="K50" s="38">
        <f>COUNTIF(Vertices[Betweenness Centrality],"&gt;= "&amp;J50)-COUNTIF(Vertices[Betweenness Centrality],"&gt;="&amp;J51)</f>
        <v>0</v>
      </c>
      <c r="L50" s="37">
        <f t="shared" si="14"/>
        <v>0.008584818181818192</v>
      </c>
      <c r="M50" s="38">
        <f>COUNTIF(Vertices[Closeness Centrality],"&gt;= "&amp;L50)-COUNTIF(Vertices[Closeness Centrality],"&gt;="&amp;L51)</f>
        <v>0</v>
      </c>
      <c r="N50" s="37">
        <f t="shared" si="15"/>
        <v>0.0782787272727273</v>
      </c>
      <c r="O50" s="38">
        <f>COUNTIF(Vertices[Eigenvector Centrality],"&gt;= "&amp;N50)-COUNTIF(Vertices[Eigenvector Centrality],"&gt;="&amp;N51)</f>
        <v>0</v>
      </c>
      <c r="P50" s="37">
        <f t="shared" si="16"/>
        <v>2.8992303454545483</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9.072727272727269</v>
      </c>
      <c r="I51" s="40">
        <f>COUNTIF(Vertices[Out-Degree],"&gt;= "&amp;H51)-COUNTIF(Vertices[Out-Degree],"&gt;="&amp;H52)</f>
        <v>0</v>
      </c>
      <c r="J51" s="39">
        <f t="shared" si="13"/>
        <v>839.1087449090903</v>
      </c>
      <c r="K51" s="40">
        <f>COUNTIF(Vertices[Betweenness Centrality],"&gt;= "&amp;J51)-COUNTIF(Vertices[Betweenness Centrality],"&gt;="&amp;J52)</f>
        <v>0</v>
      </c>
      <c r="L51" s="39">
        <f t="shared" si="14"/>
        <v>0.00870509090909092</v>
      </c>
      <c r="M51" s="40">
        <f>COUNTIF(Vertices[Closeness Centrality],"&gt;= "&amp;L51)-COUNTIF(Vertices[Closeness Centrality],"&gt;="&amp;L52)</f>
        <v>0</v>
      </c>
      <c r="N51" s="39">
        <f t="shared" si="15"/>
        <v>0.0804486363636364</v>
      </c>
      <c r="O51" s="40">
        <f>COUNTIF(Vertices[Eigenvector Centrality],"&gt;= "&amp;N51)-COUNTIF(Vertices[Eigenvector Centrality],"&gt;="&amp;N52)</f>
        <v>0</v>
      </c>
      <c r="P51" s="39">
        <f t="shared" si="16"/>
        <v>2.97003032727273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9.290909090909087</v>
      </c>
      <c r="I52" s="38">
        <f>COUNTIF(Vertices[Out-Degree],"&gt;= "&amp;H52)-COUNTIF(Vertices[Out-Degree],"&gt;="&amp;H53)</f>
        <v>0</v>
      </c>
      <c r="J52" s="37">
        <f t="shared" si="13"/>
        <v>861.787359636363</v>
      </c>
      <c r="K52" s="38">
        <f>COUNTIF(Vertices[Betweenness Centrality],"&gt;= "&amp;J52)-COUNTIF(Vertices[Betweenness Centrality],"&gt;="&amp;J53)</f>
        <v>0</v>
      </c>
      <c r="L52" s="37">
        <f t="shared" si="14"/>
        <v>0.008825363636363647</v>
      </c>
      <c r="M52" s="38">
        <f>COUNTIF(Vertices[Closeness Centrality],"&gt;= "&amp;L52)-COUNTIF(Vertices[Closeness Centrality],"&gt;="&amp;L53)</f>
        <v>0</v>
      </c>
      <c r="N52" s="37">
        <f t="shared" si="15"/>
        <v>0.0826185454545455</v>
      </c>
      <c r="O52" s="38">
        <f>COUNTIF(Vertices[Eigenvector Centrality],"&gt;= "&amp;N52)-COUNTIF(Vertices[Eigenvector Centrality],"&gt;="&amp;N53)</f>
        <v>0</v>
      </c>
      <c r="P52" s="37">
        <f t="shared" si="16"/>
        <v>3.040830309090912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9.509090909090906</v>
      </c>
      <c r="I53" s="40">
        <f>COUNTIF(Vertices[Out-Degree],"&gt;= "&amp;H53)-COUNTIF(Vertices[Out-Degree],"&gt;="&amp;H54)</f>
        <v>0</v>
      </c>
      <c r="J53" s="39">
        <f t="shared" si="13"/>
        <v>884.4659743636357</v>
      </c>
      <c r="K53" s="40">
        <f>COUNTIF(Vertices[Betweenness Centrality],"&gt;= "&amp;J53)-COUNTIF(Vertices[Betweenness Centrality],"&gt;="&amp;J54)</f>
        <v>0</v>
      </c>
      <c r="L53" s="39">
        <f t="shared" si="14"/>
        <v>0.008945636363636374</v>
      </c>
      <c r="M53" s="40">
        <f>COUNTIF(Vertices[Closeness Centrality],"&gt;= "&amp;L53)-COUNTIF(Vertices[Closeness Centrality],"&gt;="&amp;L54)</f>
        <v>0</v>
      </c>
      <c r="N53" s="39">
        <f t="shared" si="15"/>
        <v>0.0847884545454546</v>
      </c>
      <c r="O53" s="40">
        <f>COUNTIF(Vertices[Eigenvector Centrality],"&gt;= "&amp;N53)-COUNTIF(Vertices[Eigenvector Centrality],"&gt;="&amp;N54)</f>
        <v>0</v>
      </c>
      <c r="P53" s="39">
        <f t="shared" si="16"/>
        <v>3.111630290909094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9.727272727272725</v>
      </c>
      <c r="I54" s="38">
        <f>COUNTIF(Vertices[Out-Degree],"&gt;= "&amp;H54)-COUNTIF(Vertices[Out-Degree],"&gt;="&amp;H55)</f>
        <v>0</v>
      </c>
      <c r="J54" s="37">
        <f t="shared" si="13"/>
        <v>907.1445890909084</v>
      </c>
      <c r="K54" s="38">
        <f>COUNTIF(Vertices[Betweenness Centrality],"&gt;= "&amp;J54)-COUNTIF(Vertices[Betweenness Centrality],"&gt;="&amp;J55)</f>
        <v>0</v>
      </c>
      <c r="L54" s="37">
        <f t="shared" si="14"/>
        <v>0.009065909090909102</v>
      </c>
      <c r="M54" s="38">
        <f>COUNTIF(Vertices[Closeness Centrality],"&gt;= "&amp;L54)-COUNTIF(Vertices[Closeness Centrality],"&gt;="&amp;L55)</f>
        <v>1</v>
      </c>
      <c r="N54" s="37">
        <f t="shared" si="15"/>
        <v>0.0869583636363637</v>
      </c>
      <c r="O54" s="38">
        <f>COUNTIF(Vertices[Eigenvector Centrality],"&gt;= "&amp;N54)-COUNTIF(Vertices[Eigenvector Centrality],"&gt;="&amp;N55)</f>
        <v>0</v>
      </c>
      <c r="P54" s="37">
        <f t="shared" si="16"/>
        <v>3.182430272727276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9.945454545454544</v>
      </c>
      <c r="I55" s="40">
        <f>COUNTIF(Vertices[Out-Degree],"&gt;= "&amp;H55)-COUNTIF(Vertices[Out-Degree],"&gt;="&amp;H56)</f>
        <v>0</v>
      </c>
      <c r="J55" s="39">
        <f t="shared" si="13"/>
        <v>929.8232038181811</v>
      </c>
      <c r="K55" s="40">
        <f>COUNTIF(Vertices[Betweenness Centrality],"&gt;= "&amp;J55)-COUNTIF(Vertices[Betweenness Centrality],"&gt;="&amp;J56)</f>
        <v>0</v>
      </c>
      <c r="L55" s="39">
        <f t="shared" si="14"/>
        <v>0.00918618181818183</v>
      </c>
      <c r="M55" s="40">
        <f>COUNTIF(Vertices[Closeness Centrality],"&gt;= "&amp;L55)-COUNTIF(Vertices[Closeness Centrality],"&gt;="&amp;L56)</f>
        <v>0</v>
      </c>
      <c r="N55" s="39">
        <f t="shared" si="15"/>
        <v>0.08912827272727279</v>
      </c>
      <c r="O55" s="40">
        <f>COUNTIF(Vertices[Eigenvector Centrality],"&gt;= "&amp;N55)-COUNTIF(Vertices[Eigenvector Centrality],"&gt;="&amp;N56)</f>
        <v>0</v>
      </c>
      <c r="P55" s="39">
        <f t="shared" si="16"/>
        <v>3.253230254545458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0</v>
      </c>
      <c r="H56" s="37">
        <f t="shared" si="12"/>
        <v>10.163636363636362</v>
      </c>
      <c r="I56" s="38">
        <f>COUNTIF(Vertices[Out-Degree],"&gt;= "&amp;H56)-COUNTIF(Vertices[Out-Degree],"&gt;="&amp;H57)</f>
        <v>0</v>
      </c>
      <c r="J56" s="37">
        <f t="shared" si="13"/>
        <v>952.5018185454538</v>
      </c>
      <c r="K56" s="38">
        <f>COUNTIF(Vertices[Betweenness Centrality],"&gt;= "&amp;J56)-COUNTIF(Vertices[Betweenness Centrality],"&gt;="&amp;J57)</f>
        <v>0</v>
      </c>
      <c r="L56" s="37">
        <f t="shared" si="14"/>
        <v>0.009306454545454557</v>
      </c>
      <c r="M56" s="38">
        <f>COUNTIF(Vertices[Closeness Centrality],"&gt;= "&amp;L56)-COUNTIF(Vertices[Closeness Centrality],"&gt;="&amp;L57)</f>
        <v>1</v>
      </c>
      <c r="N56" s="37">
        <f t="shared" si="15"/>
        <v>0.09129818181818189</v>
      </c>
      <c r="O56" s="38">
        <f>COUNTIF(Vertices[Eigenvector Centrality],"&gt;= "&amp;N56)-COUNTIF(Vertices[Eigenvector Centrality],"&gt;="&amp;N57)</f>
        <v>0</v>
      </c>
      <c r="P56" s="37">
        <f t="shared" si="16"/>
        <v>3.32403023636364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13</v>
      </c>
      <c r="I57" s="42">
        <f>COUNTIF(Vertices[Out-Degree],"&gt;= "&amp;H57)-COUNTIF(Vertices[Out-Degree],"&gt;="&amp;H58)</f>
        <v>1</v>
      </c>
      <c r="J57" s="41">
        <f>MAX(Vertices[Betweenness Centrality])</f>
        <v>1247.32381</v>
      </c>
      <c r="K57" s="42">
        <f>COUNTIF(Vertices[Betweenness Centrality],"&gt;= "&amp;J57)-COUNTIF(Vertices[Betweenness Centrality],"&gt;="&amp;J58)</f>
        <v>1</v>
      </c>
      <c r="L57" s="41">
        <f>MAX(Vertices[Closeness Centrality])</f>
        <v>0.01087</v>
      </c>
      <c r="M57" s="42">
        <f>COUNTIF(Vertices[Closeness Centrality],"&gt;= "&amp;L57)-COUNTIF(Vertices[Closeness Centrality],"&gt;="&amp;L58)</f>
        <v>1</v>
      </c>
      <c r="N57" s="41">
        <f>MAX(Vertices[Eigenvector Centrality])</f>
        <v>0.119507</v>
      </c>
      <c r="O57" s="42">
        <f>COUNTIF(Vertices[Eigenvector Centrality],"&gt;= "&amp;N57)-COUNTIF(Vertices[Eigenvector Centrality],"&gt;="&amp;N58)</f>
        <v>1</v>
      </c>
      <c r="P57" s="41">
        <f>MAX(Vertices[PageRank])</f>
        <v>4.24443</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2.4680851063829787</v>
      </c>
    </row>
    <row r="72" spans="1:2" ht="15">
      <c r="A72" s="33" t="s">
        <v>91</v>
      </c>
      <c r="B72" s="47">
        <f>_xlfn.IFERROR(MEDIAN(Vertices[In-Degree]),NoMetricMessage)</f>
        <v>2</v>
      </c>
    </row>
    <row r="83" spans="1:2" ht="15">
      <c r="A83" s="33" t="s">
        <v>94</v>
      </c>
      <c r="B83" s="46">
        <f>IF(COUNT(Vertices[Out-Degree])&gt;0,H2,NoMetricMessage)</f>
        <v>1</v>
      </c>
    </row>
    <row r="84" spans="1:2" ht="15">
      <c r="A84" s="33" t="s">
        <v>95</v>
      </c>
      <c r="B84" s="46">
        <f>IF(COUNT(Vertices[Out-Degree])&gt;0,H57,NoMetricMessage)</f>
        <v>13</v>
      </c>
    </row>
    <row r="85" spans="1:2" ht="15">
      <c r="A85" s="33" t="s">
        <v>96</v>
      </c>
      <c r="B85" s="47">
        <f>_xlfn.IFERROR(AVERAGE(Vertices[Out-Degree]),NoMetricMessage)</f>
        <v>2.4680851063829787</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1247.32381</v>
      </c>
    </row>
    <row r="99" spans="1:2" ht="15">
      <c r="A99" s="33" t="s">
        <v>102</v>
      </c>
      <c r="B99" s="47">
        <f>_xlfn.IFERROR(AVERAGE(Vertices[Betweenness Centrality]),NoMetricMessage)</f>
        <v>100.12765955319148</v>
      </c>
    </row>
    <row r="100" spans="1:2" ht="15">
      <c r="A100" s="33" t="s">
        <v>103</v>
      </c>
      <c r="B100" s="47">
        <f>_xlfn.IFERROR(MEDIAN(Vertices[Betweenness Centrality]),NoMetricMessage)</f>
        <v>11.438095</v>
      </c>
    </row>
    <row r="111" spans="1:2" ht="15">
      <c r="A111" s="33" t="s">
        <v>106</v>
      </c>
      <c r="B111" s="47">
        <f>IF(COUNT(Vertices[Closeness Centrality])&gt;0,L2,NoMetricMessage)</f>
        <v>0.004255</v>
      </c>
    </row>
    <row r="112" spans="1:2" ht="15">
      <c r="A112" s="33" t="s">
        <v>107</v>
      </c>
      <c r="B112" s="47">
        <f>IF(COUNT(Vertices[Closeness Centrality])&gt;0,L57,NoMetricMessage)</f>
        <v>0.01087</v>
      </c>
    </row>
    <row r="113" spans="1:2" ht="15">
      <c r="A113" s="33" t="s">
        <v>108</v>
      </c>
      <c r="B113" s="47">
        <f>_xlfn.IFERROR(AVERAGE(Vertices[Closeness Centrality]),NoMetricMessage)</f>
        <v>0.00704840425531915</v>
      </c>
    </row>
    <row r="114" spans="1:2" ht="15">
      <c r="A114" s="33" t="s">
        <v>109</v>
      </c>
      <c r="B114" s="47">
        <f>_xlfn.IFERROR(MEDIAN(Vertices[Closeness Centrality]),NoMetricMessage)</f>
        <v>0.007194</v>
      </c>
    </row>
    <row r="125" spans="1:2" ht="15">
      <c r="A125" s="33" t="s">
        <v>112</v>
      </c>
      <c r="B125" s="47">
        <f>IF(COUNT(Vertices[Eigenvector Centrality])&gt;0,N2,NoMetricMessage)</f>
        <v>0.000162</v>
      </c>
    </row>
    <row r="126" spans="1:2" ht="15">
      <c r="A126" s="33" t="s">
        <v>113</v>
      </c>
      <c r="B126" s="47">
        <f>IF(COUNT(Vertices[Eigenvector Centrality])&gt;0,N57,NoMetricMessage)</f>
        <v>0.119507</v>
      </c>
    </row>
    <row r="127" spans="1:2" ht="15">
      <c r="A127" s="33" t="s">
        <v>114</v>
      </c>
      <c r="B127" s="47">
        <f>_xlfn.IFERROR(AVERAGE(Vertices[Eigenvector Centrality]),NoMetricMessage)</f>
        <v>0.02127653191489361</v>
      </c>
    </row>
    <row r="128" spans="1:2" ht="15">
      <c r="A128" s="33" t="s">
        <v>115</v>
      </c>
      <c r="B128" s="47">
        <f>_xlfn.IFERROR(MEDIAN(Vertices[Eigenvector Centrality]),NoMetricMessage)</f>
        <v>0.014964</v>
      </c>
    </row>
    <row r="139" spans="1:2" ht="15">
      <c r="A139" s="33" t="s">
        <v>140</v>
      </c>
      <c r="B139" s="47">
        <f>IF(COUNT(Vertices[PageRank])&gt;0,P2,NoMetricMessage)</f>
        <v>0.350431</v>
      </c>
    </row>
    <row r="140" spans="1:2" ht="15">
      <c r="A140" s="33" t="s">
        <v>141</v>
      </c>
      <c r="B140" s="47">
        <f>IF(COUNT(Vertices[PageRank])&gt;0,P57,NoMetricMessage)</f>
        <v>4.24443</v>
      </c>
    </row>
    <row r="141" spans="1:2" ht="15">
      <c r="A141" s="33" t="s">
        <v>142</v>
      </c>
      <c r="B141" s="47">
        <f>_xlfn.IFERROR(AVERAGE(Vertices[PageRank]),NoMetricMessage)</f>
        <v>0.9999888085106383</v>
      </c>
    </row>
    <row r="142" spans="1:2" ht="15">
      <c r="A142" s="33" t="s">
        <v>143</v>
      </c>
      <c r="B142" s="47">
        <f>_xlfn.IFERROR(MEDIAN(Vertices[PageRank]),NoMetricMessage)</f>
        <v>0.780548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0.20174697538589909</v>
      </c>
    </row>
    <row r="156" spans="1:2" ht="15">
      <c r="A156" s="33" t="s">
        <v>121</v>
      </c>
      <c r="B156" s="47">
        <f>_xlfn.IFERROR(MEDIAN(Vertices[Clustering Coefficient]),NoMetricMessage)</f>
        <v>0.05357142857142857</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460</v>
      </c>
    </row>
    <row r="6" spans="1:18" ht="409.5">
      <c r="A6">
        <v>0</v>
      </c>
      <c r="B6" s="1" t="s">
        <v>136</v>
      </c>
      <c r="C6">
        <v>1</v>
      </c>
      <c r="D6" t="s">
        <v>59</v>
      </c>
      <c r="E6" t="s">
        <v>59</v>
      </c>
      <c r="F6">
        <v>0</v>
      </c>
      <c r="H6" t="s">
        <v>71</v>
      </c>
      <c r="J6" t="s">
        <v>173</v>
      </c>
      <c r="K6" s="13" t="s">
        <v>461</v>
      </c>
      <c r="R6" t="s">
        <v>129</v>
      </c>
    </row>
    <row r="7" spans="1:11" ht="409.5">
      <c r="A7">
        <v>2</v>
      </c>
      <c r="B7">
        <v>1</v>
      </c>
      <c r="C7">
        <v>0</v>
      </c>
      <c r="D7" t="s">
        <v>60</v>
      </c>
      <c r="E7" t="s">
        <v>60</v>
      </c>
      <c r="F7">
        <v>2</v>
      </c>
      <c r="H7" t="s">
        <v>72</v>
      </c>
      <c r="J7" t="s">
        <v>174</v>
      </c>
      <c r="K7" s="13" t="s">
        <v>462</v>
      </c>
    </row>
    <row r="8" spans="1:11" ht="15">
      <c r="A8"/>
      <c r="B8">
        <v>2</v>
      </c>
      <c r="C8">
        <v>2</v>
      </c>
      <c r="D8" t="s">
        <v>61</v>
      </c>
      <c r="E8" t="s">
        <v>61</v>
      </c>
      <c r="H8" t="s">
        <v>73</v>
      </c>
      <c r="J8" t="s">
        <v>175</v>
      </c>
      <c r="K8" t="s">
        <v>463</v>
      </c>
    </row>
    <row r="9" spans="1:11" ht="15">
      <c r="A9"/>
      <c r="B9">
        <v>3</v>
      </c>
      <c r="C9">
        <v>4</v>
      </c>
      <c r="D9" t="s">
        <v>62</v>
      </c>
      <c r="E9" t="s">
        <v>62</v>
      </c>
      <c r="H9" t="s">
        <v>74</v>
      </c>
      <c r="J9" t="s">
        <v>176</v>
      </c>
      <c r="K9" t="s">
        <v>464</v>
      </c>
    </row>
    <row r="10" spans="1:11" ht="15">
      <c r="A10"/>
      <c r="B10">
        <v>4</v>
      </c>
      <c r="D10" t="s">
        <v>63</v>
      </c>
      <c r="E10" t="s">
        <v>63</v>
      </c>
      <c r="H10" t="s">
        <v>75</v>
      </c>
      <c r="J10" t="s">
        <v>177</v>
      </c>
      <c r="K10" t="s">
        <v>465</v>
      </c>
    </row>
    <row r="11" spans="1:11" ht="15">
      <c r="A11"/>
      <c r="B11">
        <v>5</v>
      </c>
      <c r="D11" t="s">
        <v>46</v>
      </c>
      <c r="E11">
        <v>1</v>
      </c>
      <c r="H11" t="s">
        <v>76</v>
      </c>
      <c r="J11" t="s">
        <v>178</v>
      </c>
      <c r="K11" t="s">
        <v>466</v>
      </c>
    </row>
    <row r="12" spans="1:11" ht="15">
      <c r="A12"/>
      <c r="B12"/>
      <c r="D12" t="s">
        <v>64</v>
      </c>
      <c r="E12">
        <v>2</v>
      </c>
      <c r="H12">
        <v>0</v>
      </c>
      <c r="J12" t="s">
        <v>179</v>
      </c>
      <c r="K12" t="s">
        <v>467</v>
      </c>
    </row>
    <row r="13" spans="1:11" ht="15">
      <c r="A13"/>
      <c r="B13"/>
      <c r="D13">
        <v>1</v>
      </c>
      <c r="E13">
        <v>3</v>
      </c>
      <c r="H13">
        <v>1</v>
      </c>
      <c r="J13" t="s">
        <v>180</v>
      </c>
      <c r="K13" t="s">
        <v>468</v>
      </c>
    </row>
    <row r="14" spans="4:11" ht="15">
      <c r="D14">
        <v>2</v>
      </c>
      <c r="E14">
        <v>4</v>
      </c>
      <c r="H14">
        <v>2</v>
      </c>
      <c r="J14" t="s">
        <v>181</v>
      </c>
      <c r="K14" t="s">
        <v>469</v>
      </c>
    </row>
    <row r="15" spans="4:11" ht="15">
      <c r="D15">
        <v>3</v>
      </c>
      <c r="E15">
        <v>5</v>
      </c>
      <c r="H15">
        <v>3</v>
      </c>
      <c r="J15" t="s">
        <v>182</v>
      </c>
      <c r="K15" t="s">
        <v>470</v>
      </c>
    </row>
    <row r="16" spans="4:11" ht="15">
      <c r="D16">
        <v>4</v>
      </c>
      <c r="E16">
        <v>6</v>
      </c>
      <c r="H16">
        <v>4</v>
      </c>
      <c r="J16" t="s">
        <v>183</v>
      </c>
      <c r="K16" t="s">
        <v>471</v>
      </c>
    </row>
    <row r="17" spans="4:11" ht="15">
      <c r="D17">
        <v>5</v>
      </c>
      <c r="E17">
        <v>7</v>
      </c>
      <c r="H17">
        <v>5</v>
      </c>
      <c r="J17" t="s">
        <v>184</v>
      </c>
      <c r="K17" t="s">
        <v>472</v>
      </c>
    </row>
    <row r="18" spans="4:11" ht="15">
      <c r="D18">
        <v>6</v>
      </c>
      <c r="E18">
        <v>8</v>
      </c>
      <c r="H18">
        <v>6</v>
      </c>
      <c r="J18" t="s">
        <v>185</v>
      </c>
      <c r="K18" t="s">
        <v>473</v>
      </c>
    </row>
    <row r="19" spans="4:11" ht="15">
      <c r="D19">
        <v>7</v>
      </c>
      <c r="E19">
        <v>9</v>
      </c>
      <c r="H19">
        <v>7</v>
      </c>
      <c r="J19" t="s">
        <v>186</v>
      </c>
      <c r="K19" t="s">
        <v>474</v>
      </c>
    </row>
    <row r="20" spans="4:11" ht="15">
      <c r="D20">
        <v>8</v>
      </c>
      <c r="H20">
        <v>8</v>
      </c>
      <c r="J20" t="s">
        <v>187</v>
      </c>
      <c r="K20" t="s">
        <v>475</v>
      </c>
    </row>
    <row r="21" spans="4:11" ht="15">
      <c r="D21">
        <v>9</v>
      </c>
      <c r="H21">
        <v>9</v>
      </c>
      <c r="J21" t="s">
        <v>188</v>
      </c>
      <c r="K21" t="s">
        <v>476</v>
      </c>
    </row>
    <row r="22" spans="4:11" ht="15">
      <c r="D22">
        <v>10</v>
      </c>
      <c r="J22" t="s">
        <v>189</v>
      </c>
      <c r="K22" t="s">
        <v>477</v>
      </c>
    </row>
    <row r="23" spans="4:11" ht="15">
      <c r="D23">
        <v>11</v>
      </c>
      <c r="J23" t="s">
        <v>190</v>
      </c>
      <c r="K23" t="s">
        <v>478</v>
      </c>
    </row>
    <row r="24" spans="10:11" ht="15">
      <c r="J24" t="s">
        <v>191</v>
      </c>
      <c r="K24" t="s">
        <v>479</v>
      </c>
    </row>
    <row r="25" spans="10:11" ht="15">
      <c r="J25" t="s">
        <v>192</v>
      </c>
      <c r="K25" t="s">
        <v>480</v>
      </c>
    </row>
    <row r="26" spans="10:11" ht="15">
      <c r="J26" t="s">
        <v>193</v>
      </c>
      <c r="K26" t="s">
        <v>481</v>
      </c>
    </row>
    <row r="27" spans="10:11" ht="15">
      <c r="J27" t="s">
        <v>194</v>
      </c>
      <c r="K27" t="s">
        <v>482</v>
      </c>
    </row>
    <row r="28" spans="10:11" ht="15">
      <c r="J28" t="s">
        <v>195</v>
      </c>
      <c r="K28" t="s">
        <v>483</v>
      </c>
    </row>
    <row r="29" spans="10:11" ht="15">
      <c r="J29" t="s">
        <v>196</v>
      </c>
      <c r="K29" t="s">
        <v>484</v>
      </c>
    </row>
    <row r="30" spans="10:11" ht="15">
      <c r="J30" t="s">
        <v>197</v>
      </c>
      <c r="K30" t="s">
        <v>485</v>
      </c>
    </row>
    <row r="31" spans="10:11" ht="15">
      <c r="J31" t="s">
        <v>198</v>
      </c>
      <c r="K31" t="s">
        <v>486</v>
      </c>
    </row>
    <row r="32" spans="10:11" ht="15">
      <c r="J32" t="s">
        <v>199</v>
      </c>
      <c r="K32" t="s">
        <v>487</v>
      </c>
    </row>
    <row r="33" spans="10:11" ht="15">
      <c r="J33" t="s">
        <v>200</v>
      </c>
      <c r="K33" t="s">
        <v>488</v>
      </c>
    </row>
    <row r="34" spans="10:11" ht="15">
      <c r="J34" t="s">
        <v>201</v>
      </c>
      <c r="K34" t="s">
        <v>489</v>
      </c>
    </row>
    <row r="35" spans="10:11" ht="15">
      <c r="J35" t="s">
        <v>202</v>
      </c>
      <c r="K35" t="s">
        <v>490</v>
      </c>
    </row>
    <row r="36" spans="10:11" ht="15">
      <c r="J36" t="s">
        <v>203</v>
      </c>
      <c r="K36" t="s">
        <v>491</v>
      </c>
    </row>
    <row r="37" spans="10:11" ht="15">
      <c r="J37" t="s">
        <v>204</v>
      </c>
      <c r="K37" t="s">
        <v>492</v>
      </c>
    </row>
    <row r="38" spans="10:11" ht="15">
      <c r="J38" t="s">
        <v>205</v>
      </c>
      <c r="K38" t="s">
        <v>493</v>
      </c>
    </row>
    <row r="39" spans="10:11" ht="15">
      <c r="J39" t="s">
        <v>206</v>
      </c>
      <c r="K39" t="s">
        <v>494</v>
      </c>
    </row>
    <row r="40" spans="10:11" ht="15">
      <c r="J40" t="s">
        <v>207</v>
      </c>
      <c r="K40" t="s">
        <v>495</v>
      </c>
    </row>
    <row r="41" spans="10:11" ht="15">
      <c r="J41" t="s">
        <v>208</v>
      </c>
      <c r="K41" t="s">
        <v>496</v>
      </c>
    </row>
    <row r="42" spans="10:11" ht="15">
      <c r="J42" t="s">
        <v>209</v>
      </c>
      <c r="K42" t="s">
        <v>497</v>
      </c>
    </row>
    <row r="43" spans="10:11" ht="15">
      <c r="J43" t="s">
        <v>210</v>
      </c>
      <c r="K43" t="s">
        <v>498</v>
      </c>
    </row>
    <row r="44" spans="10:11" ht="15">
      <c r="J44" t="s">
        <v>211</v>
      </c>
      <c r="K44" t="s">
        <v>499</v>
      </c>
    </row>
    <row r="45" spans="10:11" ht="15">
      <c r="J45" t="s">
        <v>212</v>
      </c>
      <c r="K45" t="s">
        <v>500</v>
      </c>
    </row>
    <row r="46" spans="10:11" ht="15">
      <c r="J46" t="s">
        <v>213</v>
      </c>
      <c r="K46" t="s">
        <v>501</v>
      </c>
    </row>
    <row r="47" spans="10:11" ht="15">
      <c r="J47" t="s">
        <v>214</v>
      </c>
      <c r="K47" t="s">
        <v>502</v>
      </c>
    </row>
    <row r="48" spans="10:11" ht="15">
      <c r="J48" t="s">
        <v>215</v>
      </c>
      <c r="K48" t="s">
        <v>503</v>
      </c>
    </row>
    <row r="49" spans="10:11" ht="15">
      <c r="J49" t="s">
        <v>216</v>
      </c>
      <c r="K49" t="s">
        <v>504</v>
      </c>
    </row>
    <row r="50" spans="10:11" ht="15">
      <c r="J50" t="s">
        <v>217</v>
      </c>
      <c r="K50" t="s">
        <v>505</v>
      </c>
    </row>
    <row r="51" spans="10:11" ht="15">
      <c r="J51" t="s">
        <v>218</v>
      </c>
      <c r="K51" t="s">
        <v>506</v>
      </c>
    </row>
    <row r="52" spans="10:11" ht="15">
      <c r="J52" t="s">
        <v>219</v>
      </c>
      <c r="K52" t="s">
        <v>507</v>
      </c>
    </row>
    <row r="53" spans="10:11" ht="15">
      <c r="J53" t="s">
        <v>220</v>
      </c>
      <c r="K53" t="s">
        <v>508</v>
      </c>
    </row>
    <row r="54" spans="10:11" ht="15">
      <c r="J54" t="s">
        <v>221</v>
      </c>
      <c r="K54" t="s">
        <v>509</v>
      </c>
    </row>
    <row r="55" spans="10:11" ht="15">
      <c r="J55" t="s">
        <v>222</v>
      </c>
      <c r="K55" t="s">
        <v>510</v>
      </c>
    </row>
    <row r="56" spans="10:11" ht="15">
      <c r="J56" t="s">
        <v>223</v>
      </c>
      <c r="K56" t="s">
        <v>511</v>
      </c>
    </row>
    <row r="57" spans="10:11" ht="15">
      <c r="J57" t="s">
        <v>224</v>
      </c>
      <c r="K57" t="s">
        <v>512</v>
      </c>
    </row>
    <row r="58" spans="10:11" ht="15">
      <c r="J58" t="s">
        <v>225</v>
      </c>
      <c r="K58" t="s">
        <v>513</v>
      </c>
    </row>
    <row r="59" spans="10:11" ht="15">
      <c r="J59" t="s">
        <v>226</v>
      </c>
      <c r="K59" t="s">
        <v>514</v>
      </c>
    </row>
    <row r="60" spans="10:11" ht="15">
      <c r="J60" t="s">
        <v>227</v>
      </c>
      <c r="K60" t="s">
        <v>515</v>
      </c>
    </row>
    <row r="61" spans="10:11" ht="15">
      <c r="J61" t="s">
        <v>228</v>
      </c>
      <c r="K61" t="s">
        <v>516</v>
      </c>
    </row>
    <row r="62" spans="10:11" ht="15">
      <c r="J62" t="s">
        <v>229</v>
      </c>
      <c r="K62" t="s">
        <v>517</v>
      </c>
    </row>
    <row r="63" spans="10:11" ht="15">
      <c r="J63" t="s">
        <v>230</v>
      </c>
      <c r="K63" t="s">
        <v>518</v>
      </c>
    </row>
    <row r="64" spans="10:11" ht="15">
      <c r="J64" t="s">
        <v>231</v>
      </c>
      <c r="K64" t="s">
        <v>519</v>
      </c>
    </row>
    <row r="65" spans="10:11" ht="15">
      <c r="J65" t="s">
        <v>232</v>
      </c>
      <c r="K65" t="s">
        <v>520</v>
      </c>
    </row>
    <row r="66" spans="10:11" ht="15">
      <c r="J66" t="s">
        <v>233</v>
      </c>
      <c r="K66" t="s">
        <v>521</v>
      </c>
    </row>
    <row r="67" spans="10:11" ht="15">
      <c r="J67" t="s">
        <v>234</v>
      </c>
      <c r="K67" t="s">
        <v>522</v>
      </c>
    </row>
    <row r="68" spans="10:11" ht="15">
      <c r="J68" t="s">
        <v>235</v>
      </c>
      <c r="K68" t="s">
        <v>523</v>
      </c>
    </row>
    <row r="69" spans="10:11" ht="15">
      <c r="J69" t="s">
        <v>236</v>
      </c>
      <c r="K69" t="s">
        <v>524</v>
      </c>
    </row>
    <row r="70" spans="10:11" ht="15">
      <c r="J70" t="s">
        <v>237</v>
      </c>
      <c r="K70" t="s">
        <v>525</v>
      </c>
    </row>
    <row r="71" spans="10:11" ht="409.5">
      <c r="J71" t="s">
        <v>238</v>
      </c>
      <c r="K71" s="13" t="s">
        <v>526</v>
      </c>
    </row>
    <row r="72" spans="10:11" ht="409.5">
      <c r="J72" t="s">
        <v>239</v>
      </c>
      <c r="K72" s="13" t="s">
        <v>527</v>
      </c>
    </row>
    <row r="73" spans="10:11" ht="409.5">
      <c r="J73" t="s">
        <v>240</v>
      </c>
      <c r="K73" s="13" t="s">
        <v>528</v>
      </c>
    </row>
    <row r="74" spans="10:11" ht="409.5">
      <c r="J74" t="s">
        <v>241</v>
      </c>
      <c r="K74" s="13" t="s">
        <v>245</v>
      </c>
    </row>
    <row r="75" spans="10:11" ht="409.5">
      <c r="J75" t="s">
        <v>242</v>
      </c>
      <c r="K75" s="13" t="s">
        <v>246</v>
      </c>
    </row>
    <row r="76" spans="10:11" ht="15">
      <c r="J76" t="s">
        <v>243</v>
      </c>
      <c r="K76">
        <v>69</v>
      </c>
    </row>
    <row r="77" spans="10:11" ht="15">
      <c r="J77" t="s">
        <v>247</v>
      </c>
      <c r="K77" t="s">
        <v>852</v>
      </c>
    </row>
    <row r="78" spans="10:11" ht="409.5">
      <c r="J78" t="s">
        <v>248</v>
      </c>
      <c r="K78" s="13" t="s">
        <v>853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A88B1-F756-4096-96DF-BD528C33C2F7}">
  <dimension ref="A1:F11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35.140625" style="0" bestFit="1" customWidth="1"/>
    <col min="5" max="5" width="36.00390625" style="0" bestFit="1" customWidth="1"/>
    <col min="6" max="6" width="50.28125" style="0" bestFit="1" customWidth="1"/>
  </cols>
  <sheetData>
    <row r="1" spans="1:6" ht="15" customHeight="1">
      <c r="A1" s="13" t="s">
        <v>540</v>
      </c>
      <c r="B1" s="13" t="s">
        <v>657</v>
      </c>
      <c r="C1" s="13" t="s">
        <v>658</v>
      </c>
      <c r="D1" s="13" t="s">
        <v>659</v>
      </c>
      <c r="E1" s="13" t="s">
        <v>660</v>
      </c>
      <c r="F1" s="13" t="s">
        <v>661</v>
      </c>
    </row>
    <row r="2" spans="1:6" ht="15">
      <c r="A2" s="79" t="s">
        <v>541</v>
      </c>
      <c r="B2" s="79">
        <v>28</v>
      </c>
      <c r="C2" s="109">
        <v>0.0392156862745098</v>
      </c>
      <c r="D2" s="79"/>
      <c r="E2" s="79"/>
      <c r="F2" s="79"/>
    </row>
    <row r="3" spans="1:6" ht="15">
      <c r="A3" s="79" t="s">
        <v>542</v>
      </c>
      <c r="B3" s="79">
        <v>18</v>
      </c>
      <c r="C3" s="109">
        <v>0.025210084033613446</v>
      </c>
      <c r="D3" s="79"/>
      <c r="E3" s="79"/>
      <c r="F3" s="79"/>
    </row>
    <row r="4" spans="1:6" ht="15">
      <c r="A4" s="79" t="s">
        <v>543</v>
      </c>
      <c r="B4" s="79">
        <v>0</v>
      </c>
      <c r="C4" s="109">
        <v>0</v>
      </c>
      <c r="D4" s="79"/>
      <c r="E4" s="79"/>
      <c r="F4" s="79"/>
    </row>
    <row r="5" spans="1:6" ht="15">
      <c r="A5" s="79" t="s">
        <v>544</v>
      </c>
      <c r="B5" s="79">
        <v>668</v>
      </c>
      <c r="C5" s="109">
        <v>0.9355742296918766</v>
      </c>
      <c r="D5" s="79"/>
      <c r="E5" s="79"/>
      <c r="F5" s="79"/>
    </row>
    <row r="6" spans="1:6" ht="15">
      <c r="A6" s="79" t="s">
        <v>545</v>
      </c>
      <c r="B6" s="79">
        <v>714</v>
      </c>
      <c r="C6" s="109">
        <v>1</v>
      </c>
      <c r="D6" s="79"/>
      <c r="E6" s="79"/>
      <c r="F6" s="79"/>
    </row>
    <row r="7" spans="1:6" ht="15">
      <c r="A7" s="108" t="s">
        <v>546</v>
      </c>
      <c r="B7" s="108">
        <v>42</v>
      </c>
      <c r="C7" s="110">
        <v>0.02833284587988008</v>
      </c>
      <c r="D7" s="108" t="b">
        <v>0</v>
      </c>
      <c r="E7" s="108" t="b">
        <v>0</v>
      </c>
      <c r="F7" s="108" t="b">
        <v>0</v>
      </c>
    </row>
    <row r="8" spans="1:6" ht="15">
      <c r="A8" s="108" t="s">
        <v>547</v>
      </c>
      <c r="B8" s="108">
        <v>21</v>
      </c>
      <c r="C8" s="110">
        <v>0.026304693876763027</v>
      </c>
      <c r="D8" s="108" t="b">
        <v>0</v>
      </c>
      <c r="E8" s="108" t="b">
        <v>0</v>
      </c>
      <c r="F8" s="108" t="b">
        <v>0</v>
      </c>
    </row>
    <row r="9" spans="1:6" ht="15">
      <c r="A9" s="108" t="s">
        <v>548</v>
      </c>
      <c r="B9" s="108">
        <v>21</v>
      </c>
      <c r="C9" s="110">
        <v>0.024773184532127297</v>
      </c>
      <c r="D9" s="108" t="b">
        <v>0</v>
      </c>
      <c r="E9" s="108" t="b">
        <v>0</v>
      </c>
      <c r="F9" s="108" t="b">
        <v>0</v>
      </c>
    </row>
    <row r="10" spans="1:6" ht="15">
      <c r="A10" s="108" t="s">
        <v>549</v>
      </c>
      <c r="B10" s="108">
        <v>16</v>
      </c>
      <c r="C10" s="110">
        <v>0.022045258593526053</v>
      </c>
      <c r="D10" s="108" t="b">
        <v>0</v>
      </c>
      <c r="E10" s="108" t="b">
        <v>0</v>
      </c>
      <c r="F10" s="108" t="b">
        <v>0</v>
      </c>
    </row>
    <row r="11" spans="1:6" ht="15">
      <c r="A11" s="108" t="s">
        <v>550</v>
      </c>
      <c r="B11" s="108">
        <v>14</v>
      </c>
      <c r="C11" s="110">
        <v>0.02065182821176418</v>
      </c>
      <c r="D11" s="108" t="b">
        <v>0</v>
      </c>
      <c r="E11" s="108" t="b">
        <v>0</v>
      </c>
      <c r="F11" s="108" t="b">
        <v>0</v>
      </c>
    </row>
    <row r="12" spans="1:6" ht="15">
      <c r="A12" s="108" t="s">
        <v>551</v>
      </c>
      <c r="B12" s="108">
        <v>14</v>
      </c>
      <c r="C12" s="110">
        <v>0.02065182821176418</v>
      </c>
      <c r="D12" s="108" t="b">
        <v>0</v>
      </c>
      <c r="E12" s="108" t="b">
        <v>0</v>
      </c>
      <c r="F12" s="108" t="b">
        <v>0</v>
      </c>
    </row>
    <row r="13" spans="1:6" ht="15">
      <c r="A13" s="108" t="s">
        <v>552</v>
      </c>
      <c r="B13" s="108">
        <v>13</v>
      </c>
      <c r="C13" s="110">
        <v>0.019878712530961636</v>
      </c>
      <c r="D13" s="108" t="b">
        <v>0</v>
      </c>
      <c r="E13" s="108" t="b">
        <v>0</v>
      </c>
      <c r="F13" s="108" t="b">
        <v>0</v>
      </c>
    </row>
    <row r="14" spans="1:6" ht="15">
      <c r="A14" s="108" t="s">
        <v>553</v>
      </c>
      <c r="B14" s="108">
        <v>13</v>
      </c>
      <c r="C14" s="110">
        <v>0.019878712530961636</v>
      </c>
      <c r="D14" s="108" t="b">
        <v>1</v>
      </c>
      <c r="E14" s="108" t="b">
        <v>0</v>
      </c>
      <c r="F14" s="108" t="b">
        <v>0</v>
      </c>
    </row>
    <row r="15" spans="1:6" ht="15">
      <c r="A15" s="108" t="s">
        <v>554</v>
      </c>
      <c r="B15" s="108">
        <v>13</v>
      </c>
      <c r="C15" s="110">
        <v>0.019878712530961636</v>
      </c>
      <c r="D15" s="108" t="b">
        <v>0</v>
      </c>
      <c r="E15" s="108" t="b">
        <v>0</v>
      </c>
      <c r="F15" s="108" t="b">
        <v>0</v>
      </c>
    </row>
    <row r="16" spans="1:6" ht="15">
      <c r="A16" s="108" t="s">
        <v>555</v>
      </c>
      <c r="B16" s="108">
        <v>13</v>
      </c>
      <c r="C16" s="110">
        <v>0.019878712530961636</v>
      </c>
      <c r="D16" s="108" t="b">
        <v>0</v>
      </c>
      <c r="E16" s="108" t="b">
        <v>0</v>
      </c>
      <c r="F16" s="108" t="b">
        <v>0</v>
      </c>
    </row>
    <row r="17" spans="1:6" ht="15">
      <c r="A17" s="108" t="s">
        <v>556</v>
      </c>
      <c r="B17" s="108">
        <v>13</v>
      </c>
      <c r="C17" s="110">
        <v>0.019878712530961636</v>
      </c>
      <c r="D17" s="108" t="b">
        <v>0</v>
      </c>
      <c r="E17" s="108" t="b">
        <v>0</v>
      </c>
      <c r="F17" s="108" t="b">
        <v>0</v>
      </c>
    </row>
    <row r="18" spans="1:6" ht="15">
      <c r="A18" s="108" t="s">
        <v>557</v>
      </c>
      <c r="B18" s="108">
        <v>11</v>
      </c>
      <c r="C18" s="110">
        <v>0.01815947144491946</v>
      </c>
      <c r="D18" s="108" t="b">
        <v>0</v>
      </c>
      <c r="E18" s="108" t="b">
        <v>0</v>
      </c>
      <c r="F18" s="108" t="b">
        <v>0</v>
      </c>
    </row>
    <row r="19" spans="1:6" ht="15">
      <c r="A19" s="108" t="s">
        <v>558</v>
      </c>
      <c r="B19" s="108">
        <v>10</v>
      </c>
      <c r="C19" s="110">
        <v>0.017203118544710908</v>
      </c>
      <c r="D19" s="108" t="b">
        <v>0</v>
      </c>
      <c r="E19" s="108" t="b">
        <v>0</v>
      </c>
      <c r="F19" s="108" t="b">
        <v>0</v>
      </c>
    </row>
    <row r="20" spans="1:6" ht="15">
      <c r="A20" s="108" t="s">
        <v>559</v>
      </c>
      <c r="B20" s="108">
        <v>10</v>
      </c>
      <c r="C20" s="110">
        <v>0.017203118544710908</v>
      </c>
      <c r="D20" s="108" t="b">
        <v>0</v>
      </c>
      <c r="E20" s="108" t="b">
        <v>0</v>
      </c>
      <c r="F20" s="108" t="b">
        <v>0</v>
      </c>
    </row>
    <row r="21" spans="1:6" ht="15">
      <c r="A21" s="108" t="s">
        <v>560</v>
      </c>
      <c r="B21" s="108">
        <v>10</v>
      </c>
      <c r="C21" s="110">
        <v>0.017203118544710908</v>
      </c>
      <c r="D21" s="108" t="b">
        <v>0</v>
      </c>
      <c r="E21" s="108" t="b">
        <v>0</v>
      </c>
      <c r="F21" s="108" t="b">
        <v>0</v>
      </c>
    </row>
    <row r="22" spans="1:6" ht="15">
      <c r="A22" s="108" t="s">
        <v>561</v>
      </c>
      <c r="B22" s="108">
        <v>9</v>
      </c>
      <c r="C22" s="110">
        <v>0.016173775507431223</v>
      </c>
      <c r="D22" s="108" t="b">
        <v>0</v>
      </c>
      <c r="E22" s="108" t="b">
        <v>0</v>
      </c>
      <c r="F22" s="108" t="b">
        <v>0</v>
      </c>
    </row>
    <row r="23" spans="1:6" ht="15">
      <c r="A23" s="108" t="s">
        <v>562</v>
      </c>
      <c r="B23" s="108">
        <v>8</v>
      </c>
      <c r="C23" s="110">
        <v>0.016740330401088948</v>
      </c>
      <c r="D23" s="108" t="b">
        <v>0</v>
      </c>
      <c r="E23" s="108" t="b">
        <v>0</v>
      </c>
      <c r="F23" s="108" t="b">
        <v>0</v>
      </c>
    </row>
    <row r="24" spans="1:6" ht="15">
      <c r="A24" s="108" t="s">
        <v>563</v>
      </c>
      <c r="B24" s="108">
        <v>8</v>
      </c>
      <c r="C24" s="110">
        <v>0.015063300379501028</v>
      </c>
      <c r="D24" s="108" t="b">
        <v>1</v>
      </c>
      <c r="E24" s="108" t="b">
        <v>0</v>
      </c>
      <c r="F24" s="108" t="b">
        <v>0</v>
      </c>
    </row>
    <row r="25" spans="1:6" ht="15">
      <c r="A25" s="108" t="s">
        <v>564</v>
      </c>
      <c r="B25" s="108">
        <v>8</v>
      </c>
      <c r="C25" s="110">
        <v>0.015063300379501028</v>
      </c>
      <c r="D25" s="108" t="b">
        <v>0</v>
      </c>
      <c r="E25" s="108" t="b">
        <v>0</v>
      </c>
      <c r="F25" s="108" t="b">
        <v>0</v>
      </c>
    </row>
    <row r="26" spans="1:6" ht="15">
      <c r="A26" s="108" t="s">
        <v>565</v>
      </c>
      <c r="B26" s="108">
        <v>8</v>
      </c>
      <c r="C26" s="110">
        <v>0.015063300379501028</v>
      </c>
      <c r="D26" s="108" t="b">
        <v>0</v>
      </c>
      <c r="E26" s="108" t="b">
        <v>0</v>
      </c>
      <c r="F26" s="108" t="b">
        <v>0</v>
      </c>
    </row>
    <row r="27" spans="1:6" ht="15">
      <c r="A27" s="108" t="s">
        <v>566</v>
      </c>
      <c r="B27" s="108">
        <v>8</v>
      </c>
      <c r="C27" s="110">
        <v>0.015063300379501028</v>
      </c>
      <c r="D27" s="108" t="b">
        <v>0</v>
      </c>
      <c r="E27" s="108" t="b">
        <v>0</v>
      </c>
      <c r="F27" s="108" t="b">
        <v>0</v>
      </c>
    </row>
    <row r="28" spans="1:6" ht="15">
      <c r="A28" s="108" t="s">
        <v>567</v>
      </c>
      <c r="B28" s="108">
        <v>7</v>
      </c>
      <c r="C28" s="110">
        <v>0.013861501303277844</v>
      </c>
      <c r="D28" s="108" t="b">
        <v>0</v>
      </c>
      <c r="E28" s="108" t="b">
        <v>0</v>
      </c>
      <c r="F28" s="108" t="b">
        <v>0</v>
      </c>
    </row>
    <row r="29" spans="1:6" ht="15">
      <c r="A29" s="108" t="s">
        <v>568</v>
      </c>
      <c r="B29" s="108">
        <v>7</v>
      </c>
      <c r="C29" s="110">
        <v>0.013861501303277844</v>
      </c>
      <c r="D29" s="108" t="b">
        <v>0</v>
      </c>
      <c r="E29" s="108" t="b">
        <v>1</v>
      </c>
      <c r="F29" s="108" t="b">
        <v>0</v>
      </c>
    </row>
    <row r="30" spans="1:6" ht="15">
      <c r="A30" s="108" t="s">
        <v>569</v>
      </c>
      <c r="B30" s="108">
        <v>6</v>
      </c>
      <c r="C30" s="110">
        <v>0.01255524780081671</v>
      </c>
      <c r="D30" s="108" t="b">
        <v>0</v>
      </c>
      <c r="E30" s="108" t="b">
        <v>0</v>
      </c>
      <c r="F30" s="108" t="b">
        <v>0</v>
      </c>
    </row>
    <row r="31" spans="1:6" ht="15">
      <c r="A31" s="108" t="s">
        <v>570</v>
      </c>
      <c r="B31" s="108">
        <v>6</v>
      </c>
      <c r="C31" s="110">
        <v>0.01255524780081671</v>
      </c>
      <c r="D31" s="108" t="b">
        <v>0</v>
      </c>
      <c r="E31" s="108" t="b">
        <v>0</v>
      </c>
      <c r="F31" s="108" t="b">
        <v>0</v>
      </c>
    </row>
    <row r="32" spans="1:6" ht="15">
      <c r="A32" s="108" t="s">
        <v>571</v>
      </c>
      <c r="B32" s="108">
        <v>5</v>
      </c>
      <c r="C32" s="110">
        <v>0.011126978699066706</v>
      </c>
      <c r="D32" s="108" t="b">
        <v>0</v>
      </c>
      <c r="E32" s="108" t="b">
        <v>0</v>
      </c>
      <c r="F32" s="108" t="b">
        <v>0</v>
      </c>
    </row>
    <row r="33" spans="1:6" ht="15">
      <c r="A33" s="108" t="s">
        <v>572</v>
      </c>
      <c r="B33" s="108">
        <v>5</v>
      </c>
      <c r="C33" s="110">
        <v>0.014465401590610645</v>
      </c>
      <c r="D33" s="108" t="b">
        <v>0</v>
      </c>
      <c r="E33" s="108" t="b">
        <v>0</v>
      </c>
      <c r="F33" s="108" t="b">
        <v>0</v>
      </c>
    </row>
    <row r="34" spans="1:6" ht="15">
      <c r="A34" s="108" t="s">
        <v>573</v>
      </c>
      <c r="B34" s="108">
        <v>5</v>
      </c>
      <c r="C34" s="110">
        <v>0.014465401590610645</v>
      </c>
      <c r="D34" s="108" t="b">
        <v>0</v>
      </c>
      <c r="E34" s="108" t="b">
        <v>0</v>
      </c>
      <c r="F34" s="108" t="b">
        <v>0</v>
      </c>
    </row>
    <row r="35" spans="1:6" ht="15">
      <c r="A35" s="108" t="s">
        <v>574</v>
      </c>
      <c r="B35" s="108">
        <v>4</v>
      </c>
      <c r="C35" s="110">
        <v>0.009551985731119516</v>
      </c>
      <c r="D35" s="108" t="b">
        <v>0</v>
      </c>
      <c r="E35" s="108" t="b">
        <v>0</v>
      </c>
      <c r="F35" s="108" t="b">
        <v>0</v>
      </c>
    </row>
    <row r="36" spans="1:6" ht="15">
      <c r="A36" s="108" t="s">
        <v>575</v>
      </c>
      <c r="B36" s="108">
        <v>4</v>
      </c>
      <c r="C36" s="110">
        <v>0.009551985731119516</v>
      </c>
      <c r="D36" s="108" t="b">
        <v>0</v>
      </c>
      <c r="E36" s="108" t="b">
        <v>0</v>
      </c>
      <c r="F36" s="108" t="b">
        <v>0</v>
      </c>
    </row>
    <row r="37" spans="1:6" ht="15">
      <c r="A37" s="108" t="s">
        <v>576</v>
      </c>
      <c r="B37" s="108">
        <v>4</v>
      </c>
      <c r="C37" s="110">
        <v>0.009551985731119516</v>
      </c>
      <c r="D37" s="108" t="b">
        <v>0</v>
      </c>
      <c r="E37" s="108" t="b">
        <v>0</v>
      </c>
      <c r="F37" s="108" t="b">
        <v>0</v>
      </c>
    </row>
    <row r="38" spans="1:6" ht="15">
      <c r="A38" s="108" t="s">
        <v>577</v>
      </c>
      <c r="B38" s="108">
        <v>4</v>
      </c>
      <c r="C38" s="110">
        <v>0.009551985731119516</v>
      </c>
      <c r="D38" s="108" t="b">
        <v>0</v>
      </c>
      <c r="E38" s="108" t="b">
        <v>0</v>
      </c>
      <c r="F38" s="108" t="b">
        <v>0</v>
      </c>
    </row>
    <row r="39" spans="1:6" ht="15">
      <c r="A39" s="108" t="s">
        <v>578</v>
      </c>
      <c r="B39" s="108">
        <v>4</v>
      </c>
      <c r="C39" s="110">
        <v>0.009551985731119516</v>
      </c>
      <c r="D39" s="108" t="b">
        <v>0</v>
      </c>
      <c r="E39" s="108" t="b">
        <v>0</v>
      </c>
      <c r="F39" s="108" t="b">
        <v>0</v>
      </c>
    </row>
    <row r="40" spans="1:6" ht="15">
      <c r="A40" s="108" t="s">
        <v>579</v>
      </c>
      <c r="B40" s="108">
        <v>4</v>
      </c>
      <c r="C40" s="110">
        <v>0.011572321272488516</v>
      </c>
      <c r="D40" s="108" t="b">
        <v>0</v>
      </c>
      <c r="E40" s="108" t="b">
        <v>0</v>
      </c>
      <c r="F40" s="108" t="b">
        <v>0</v>
      </c>
    </row>
    <row r="41" spans="1:6" ht="15">
      <c r="A41" s="108" t="s">
        <v>580</v>
      </c>
      <c r="B41" s="108">
        <v>4</v>
      </c>
      <c r="C41" s="110">
        <v>0.011572321272488516</v>
      </c>
      <c r="D41" s="108" t="b">
        <v>0</v>
      </c>
      <c r="E41" s="108" t="b">
        <v>0</v>
      </c>
      <c r="F41" s="108" t="b">
        <v>0</v>
      </c>
    </row>
    <row r="42" spans="1:6" ht="15">
      <c r="A42" s="108" t="s">
        <v>581</v>
      </c>
      <c r="B42" s="108">
        <v>4</v>
      </c>
      <c r="C42" s="110">
        <v>0.010390500741913476</v>
      </c>
      <c r="D42" s="108" t="b">
        <v>0</v>
      </c>
      <c r="E42" s="108" t="b">
        <v>0</v>
      </c>
      <c r="F42" s="108" t="b">
        <v>0</v>
      </c>
    </row>
    <row r="43" spans="1:6" ht="15">
      <c r="A43" s="108" t="s">
        <v>582</v>
      </c>
      <c r="B43" s="108">
        <v>4</v>
      </c>
      <c r="C43" s="110">
        <v>0.010390500741913476</v>
      </c>
      <c r="D43" s="108" t="b">
        <v>0</v>
      </c>
      <c r="E43" s="108" t="b">
        <v>0</v>
      </c>
      <c r="F43" s="108" t="b">
        <v>0</v>
      </c>
    </row>
    <row r="44" spans="1:6" ht="15">
      <c r="A44" s="108" t="s">
        <v>583</v>
      </c>
      <c r="B44" s="108">
        <v>4</v>
      </c>
      <c r="C44" s="110">
        <v>0.009551985731119516</v>
      </c>
      <c r="D44" s="108" t="b">
        <v>0</v>
      </c>
      <c r="E44" s="108" t="b">
        <v>0</v>
      </c>
      <c r="F44" s="108" t="b">
        <v>0</v>
      </c>
    </row>
    <row r="45" spans="1:6" ht="15">
      <c r="A45" s="108" t="s">
        <v>584</v>
      </c>
      <c r="B45" s="108">
        <v>3</v>
      </c>
      <c r="C45" s="110">
        <v>0.007792875556435106</v>
      </c>
      <c r="D45" s="108" t="b">
        <v>0</v>
      </c>
      <c r="E45" s="108" t="b">
        <v>0</v>
      </c>
      <c r="F45" s="108" t="b">
        <v>0</v>
      </c>
    </row>
    <row r="46" spans="1:6" ht="15">
      <c r="A46" s="108" t="s">
        <v>585</v>
      </c>
      <c r="B46" s="108">
        <v>3</v>
      </c>
      <c r="C46" s="110">
        <v>0.007792875556435106</v>
      </c>
      <c r="D46" s="108" t="b">
        <v>0</v>
      </c>
      <c r="E46" s="108" t="b">
        <v>0</v>
      </c>
      <c r="F46" s="108" t="b">
        <v>0</v>
      </c>
    </row>
    <row r="47" spans="1:6" ht="15">
      <c r="A47" s="108" t="s">
        <v>586</v>
      </c>
      <c r="B47" s="108">
        <v>3</v>
      </c>
      <c r="C47" s="110">
        <v>0.007792875556435106</v>
      </c>
      <c r="D47" s="108" t="b">
        <v>0</v>
      </c>
      <c r="E47" s="108" t="b">
        <v>0</v>
      </c>
      <c r="F47" s="108" t="b">
        <v>0</v>
      </c>
    </row>
    <row r="48" spans="1:6" ht="15">
      <c r="A48" s="108" t="s">
        <v>587</v>
      </c>
      <c r="B48" s="108">
        <v>3</v>
      </c>
      <c r="C48" s="110">
        <v>0.007792875556435106</v>
      </c>
      <c r="D48" s="108" t="b">
        <v>0</v>
      </c>
      <c r="E48" s="108" t="b">
        <v>0</v>
      </c>
      <c r="F48" s="108" t="b">
        <v>0</v>
      </c>
    </row>
    <row r="49" spans="1:6" ht="15">
      <c r="A49" s="108" t="s">
        <v>588</v>
      </c>
      <c r="B49" s="108">
        <v>3</v>
      </c>
      <c r="C49" s="110">
        <v>0.007792875556435106</v>
      </c>
      <c r="D49" s="108" t="b">
        <v>0</v>
      </c>
      <c r="E49" s="108" t="b">
        <v>0</v>
      </c>
      <c r="F49" s="108" t="b">
        <v>0</v>
      </c>
    </row>
    <row r="50" spans="1:6" ht="15">
      <c r="A50" s="108" t="s">
        <v>589</v>
      </c>
      <c r="B50" s="108">
        <v>3</v>
      </c>
      <c r="C50" s="110">
        <v>0.008679240954366388</v>
      </c>
      <c r="D50" s="108" t="b">
        <v>0</v>
      </c>
      <c r="E50" s="108" t="b">
        <v>0</v>
      </c>
      <c r="F50" s="108" t="b">
        <v>0</v>
      </c>
    </row>
    <row r="51" spans="1:6" ht="15">
      <c r="A51" s="108" t="s">
        <v>590</v>
      </c>
      <c r="B51" s="108">
        <v>3</v>
      </c>
      <c r="C51" s="110">
        <v>0.010194492610393138</v>
      </c>
      <c r="D51" s="108" t="b">
        <v>0</v>
      </c>
      <c r="E51" s="108" t="b">
        <v>1</v>
      </c>
      <c r="F51" s="108" t="b">
        <v>0</v>
      </c>
    </row>
    <row r="52" spans="1:6" ht="15">
      <c r="A52" s="108" t="s">
        <v>591</v>
      </c>
      <c r="B52" s="108">
        <v>3</v>
      </c>
      <c r="C52" s="110">
        <v>0.008679240954366388</v>
      </c>
      <c r="D52" s="108" t="b">
        <v>0</v>
      </c>
      <c r="E52" s="108" t="b">
        <v>0</v>
      </c>
      <c r="F52" s="108" t="b">
        <v>0</v>
      </c>
    </row>
    <row r="53" spans="1:6" ht="15">
      <c r="A53" s="108" t="s">
        <v>592</v>
      </c>
      <c r="B53" s="108">
        <v>3</v>
      </c>
      <c r="C53" s="110">
        <v>0.007792875556435106</v>
      </c>
      <c r="D53" s="108" t="b">
        <v>0</v>
      </c>
      <c r="E53" s="108" t="b">
        <v>0</v>
      </c>
      <c r="F53" s="108" t="b">
        <v>0</v>
      </c>
    </row>
    <row r="54" spans="1:6" ht="15">
      <c r="A54" s="108" t="s">
        <v>593</v>
      </c>
      <c r="B54" s="108">
        <v>3</v>
      </c>
      <c r="C54" s="110">
        <v>0.007792875556435106</v>
      </c>
      <c r="D54" s="108" t="b">
        <v>0</v>
      </c>
      <c r="E54" s="108" t="b">
        <v>0</v>
      </c>
      <c r="F54" s="108" t="b">
        <v>0</v>
      </c>
    </row>
    <row r="55" spans="1:6" ht="15">
      <c r="A55" s="108" t="s">
        <v>594</v>
      </c>
      <c r="B55" s="108">
        <v>3</v>
      </c>
      <c r="C55" s="110">
        <v>0.007792875556435106</v>
      </c>
      <c r="D55" s="108" t="b">
        <v>0</v>
      </c>
      <c r="E55" s="108" t="b">
        <v>0</v>
      </c>
      <c r="F55" s="108" t="b">
        <v>0</v>
      </c>
    </row>
    <row r="56" spans="1:6" ht="15">
      <c r="A56" s="108" t="s">
        <v>595</v>
      </c>
      <c r="B56" s="108">
        <v>3</v>
      </c>
      <c r="C56" s="110">
        <v>0.007792875556435106</v>
      </c>
      <c r="D56" s="108" t="b">
        <v>0</v>
      </c>
      <c r="E56" s="108" t="b">
        <v>0</v>
      </c>
      <c r="F56" s="108" t="b">
        <v>0</v>
      </c>
    </row>
    <row r="57" spans="1:6" ht="15">
      <c r="A57" s="108" t="s">
        <v>596</v>
      </c>
      <c r="B57" s="108">
        <v>3</v>
      </c>
      <c r="C57" s="110">
        <v>0.008679240954366388</v>
      </c>
      <c r="D57" s="108" t="b">
        <v>0</v>
      </c>
      <c r="E57" s="108" t="b">
        <v>0</v>
      </c>
      <c r="F57" s="108" t="b">
        <v>0</v>
      </c>
    </row>
    <row r="58" spans="1:6" ht="15">
      <c r="A58" s="108" t="s">
        <v>597</v>
      </c>
      <c r="B58" s="108">
        <v>3</v>
      </c>
      <c r="C58" s="110">
        <v>0.008679240954366388</v>
      </c>
      <c r="D58" s="108" t="b">
        <v>0</v>
      </c>
      <c r="E58" s="108" t="b">
        <v>0</v>
      </c>
      <c r="F58" s="108" t="b">
        <v>0</v>
      </c>
    </row>
    <row r="59" spans="1:6" ht="15">
      <c r="A59" s="108" t="s">
        <v>598</v>
      </c>
      <c r="B59" s="108">
        <v>3</v>
      </c>
      <c r="C59" s="110">
        <v>0.010194492610393138</v>
      </c>
      <c r="D59" s="108" t="b">
        <v>0</v>
      </c>
      <c r="E59" s="108" t="b">
        <v>0</v>
      </c>
      <c r="F59" s="108" t="b">
        <v>0</v>
      </c>
    </row>
    <row r="60" spans="1:6" ht="15">
      <c r="A60" s="108" t="s">
        <v>599</v>
      </c>
      <c r="B60" s="108">
        <v>3</v>
      </c>
      <c r="C60" s="110">
        <v>0.007792875556435106</v>
      </c>
      <c r="D60" s="108" t="b">
        <v>1</v>
      </c>
      <c r="E60" s="108" t="b">
        <v>0</v>
      </c>
      <c r="F60" s="108" t="b">
        <v>0</v>
      </c>
    </row>
    <row r="61" spans="1:6" ht="15">
      <c r="A61" s="108" t="s">
        <v>600</v>
      </c>
      <c r="B61" s="108">
        <v>3</v>
      </c>
      <c r="C61" s="110">
        <v>0.007792875556435106</v>
      </c>
      <c r="D61" s="108" t="b">
        <v>0</v>
      </c>
      <c r="E61" s="108" t="b">
        <v>0</v>
      </c>
      <c r="F61" s="108" t="b">
        <v>0</v>
      </c>
    </row>
    <row r="62" spans="1:6" ht="15">
      <c r="A62" s="108" t="s">
        <v>601</v>
      </c>
      <c r="B62" s="108">
        <v>3</v>
      </c>
      <c r="C62" s="110">
        <v>0.007792875556435106</v>
      </c>
      <c r="D62" s="108" t="b">
        <v>0</v>
      </c>
      <c r="E62" s="108" t="b">
        <v>0</v>
      </c>
      <c r="F62" s="108" t="b">
        <v>0</v>
      </c>
    </row>
    <row r="63" spans="1:6" ht="15">
      <c r="A63" s="108" t="s">
        <v>602</v>
      </c>
      <c r="B63" s="108">
        <v>3</v>
      </c>
      <c r="C63" s="110">
        <v>0.010194492610393138</v>
      </c>
      <c r="D63" s="108" t="b">
        <v>0</v>
      </c>
      <c r="E63" s="108" t="b">
        <v>0</v>
      </c>
      <c r="F63" s="108" t="b">
        <v>0</v>
      </c>
    </row>
    <row r="64" spans="1:6" ht="15">
      <c r="A64" s="108" t="s">
        <v>603</v>
      </c>
      <c r="B64" s="108">
        <v>3</v>
      </c>
      <c r="C64" s="110">
        <v>0.007792875556435106</v>
      </c>
      <c r="D64" s="108" t="b">
        <v>0</v>
      </c>
      <c r="E64" s="108" t="b">
        <v>1</v>
      </c>
      <c r="F64" s="108" t="b">
        <v>0</v>
      </c>
    </row>
    <row r="65" spans="1:6" ht="15">
      <c r="A65" s="108" t="s">
        <v>604</v>
      </c>
      <c r="B65" s="108">
        <v>2</v>
      </c>
      <c r="C65" s="110">
        <v>0.005786160636244258</v>
      </c>
      <c r="D65" s="108" t="b">
        <v>0</v>
      </c>
      <c r="E65" s="108" t="b">
        <v>0</v>
      </c>
      <c r="F65" s="108" t="b">
        <v>0</v>
      </c>
    </row>
    <row r="66" spans="1:6" ht="15">
      <c r="A66" s="108" t="s">
        <v>605</v>
      </c>
      <c r="B66" s="108">
        <v>2</v>
      </c>
      <c r="C66" s="110">
        <v>0.00679632840692876</v>
      </c>
      <c r="D66" s="108" t="b">
        <v>0</v>
      </c>
      <c r="E66" s="108" t="b">
        <v>0</v>
      </c>
      <c r="F66" s="108" t="b">
        <v>0</v>
      </c>
    </row>
    <row r="67" spans="1:6" ht="15">
      <c r="A67" s="108" t="s">
        <v>606</v>
      </c>
      <c r="B67" s="108">
        <v>2</v>
      </c>
      <c r="C67" s="110">
        <v>0.005786160636244258</v>
      </c>
      <c r="D67" s="108" t="b">
        <v>0</v>
      </c>
      <c r="E67" s="108" t="b">
        <v>0</v>
      </c>
      <c r="F67" s="108" t="b">
        <v>0</v>
      </c>
    </row>
    <row r="68" spans="1:6" ht="15">
      <c r="A68" s="108" t="s">
        <v>607</v>
      </c>
      <c r="B68" s="108">
        <v>2</v>
      </c>
      <c r="C68" s="110">
        <v>0.005786160636244258</v>
      </c>
      <c r="D68" s="108" t="b">
        <v>0</v>
      </c>
      <c r="E68" s="108" t="b">
        <v>0</v>
      </c>
      <c r="F68" s="108" t="b">
        <v>0</v>
      </c>
    </row>
    <row r="69" spans="1:6" ht="15">
      <c r="A69" s="108" t="s">
        <v>608</v>
      </c>
      <c r="B69" s="108">
        <v>2</v>
      </c>
      <c r="C69" s="110">
        <v>0.00679632840692876</v>
      </c>
      <c r="D69" s="108" t="b">
        <v>0</v>
      </c>
      <c r="E69" s="108" t="b">
        <v>0</v>
      </c>
      <c r="F69" s="108" t="b">
        <v>0</v>
      </c>
    </row>
    <row r="70" spans="1:6" ht="15">
      <c r="A70" s="108" t="s">
        <v>609</v>
      </c>
      <c r="B70" s="108">
        <v>2</v>
      </c>
      <c r="C70" s="110">
        <v>0.00679632840692876</v>
      </c>
      <c r="D70" s="108" t="b">
        <v>0</v>
      </c>
      <c r="E70" s="108" t="b">
        <v>0</v>
      </c>
      <c r="F70" s="108" t="b">
        <v>0</v>
      </c>
    </row>
    <row r="71" spans="1:6" ht="15">
      <c r="A71" s="108" t="s">
        <v>610</v>
      </c>
      <c r="B71" s="108">
        <v>2</v>
      </c>
      <c r="C71" s="110">
        <v>0.00679632840692876</v>
      </c>
      <c r="D71" s="108" t="b">
        <v>0</v>
      </c>
      <c r="E71" s="108" t="b">
        <v>0</v>
      </c>
      <c r="F71" s="108" t="b">
        <v>0</v>
      </c>
    </row>
    <row r="72" spans="1:6" ht="15">
      <c r="A72" s="108" t="s">
        <v>611</v>
      </c>
      <c r="B72" s="108">
        <v>2</v>
      </c>
      <c r="C72" s="110">
        <v>0.005786160636244258</v>
      </c>
      <c r="D72" s="108" t="b">
        <v>0</v>
      </c>
      <c r="E72" s="108" t="b">
        <v>0</v>
      </c>
      <c r="F72" s="108" t="b">
        <v>0</v>
      </c>
    </row>
    <row r="73" spans="1:6" ht="15">
      <c r="A73" s="108" t="s">
        <v>612</v>
      </c>
      <c r="B73" s="108">
        <v>2</v>
      </c>
      <c r="C73" s="110">
        <v>0.005786160636244258</v>
      </c>
      <c r="D73" s="108" t="b">
        <v>0</v>
      </c>
      <c r="E73" s="108" t="b">
        <v>0</v>
      </c>
      <c r="F73" s="108" t="b">
        <v>0</v>
      </c>
    </row>
    <row r="74" spans="1:6" ht="15">
      <c r="A74" s="108" t="s">
        <v>613</v>
      </c>
      <c r="B74" s="108">
        <v>2</v>
      </c>
      <c r="C74" s="110">
        <v>0.005786160636244258</v>
      </c>
      <c r="D74" s="108" t="b">
        <v>1</v>
      </c>
      <c r="E74" s="108" t="b">
        <v>0</v>
      </c>
      <c r="F74" s="108" t="b">
        <v>0</v>
      </c>
    </row>
    <row r="75" spans="1:6" ht="15">
      <c r="A75" s="108" t="s">
        <v>614</v>
      </c>
      <c r="B75" s="108">
        <v>2</v>
      </c>
      <c r="C75" s="110">
        <v>0.00679632840692876</v>
      </c>
      <c r="D75" s="108" t="b">
        <v>0</v>
      </c>
      <c r="E75" s="108" t="b">
        <v>0</v>
      </c>
      <c r="F75" s="108" t="b">
        <v>0</v>
      </c>
    </row>
    <row r="76" spans="1:6" ht="15">
      <c r="A76" s="108" t="s">
        <v>615</v>
      </c>
      <c r="B76" s="108">
        <v>2</v>
      </c>
      <c r="C76" s="110">
        <v>0.00679632840692876</v>
      </c>
      <c r="D76" s="108" t="b">
        <v>0</v>
      </c>
      <c r="E76" s="108" t="b">
        <v>0</v>
      </c>
      <c r="F76" s="108" t="b">
        <v>0</v>
      </c>
    </row>
    <row r="77" spans="1:6" ht="15">
      <c r="A77" s="108" t="s">
        <v>616</v>
      </c>
      <c r="B77" s="108">
        <v>2</v>
      </c>
      <c r="C77" s="110">
        <v>0.00679632840692876</v>
      </c>
      <c r="D77" s="108" t="b">
        <v>0</v>
      </c>
      <c r="E77" s="108" t="b">
        <v>0</v>
      </c>
      <c r="F77" s="108" t="b">
        <v>0</v>
      </c>
    </row>
    <row r="78" spans="1:6" ht="15">
      <c r="A78" s="108" t="s">
        <v>617</v>
      </c>
      <c r="B78" s="108">
        <v>2</v>
      </c>
      <c r="C78" s="110">
        <v>0.00679632840692876</v>
      </c>
      <c r="D78" s="108" t="b">
        <v>0</v>
      </c>
      <c r="E78" s="108" t="b">
        <v>0</v>
      </c>
      <c r="F78" s="108" t="b">
        <v>0</v>
      </c>
    </row>
    <row r="79" spans="1:6" ht="15">
      <c r="A79" s="108" t="s">
        <v>618</v>
      </c>
      <c r="B79" s="108">
        <v>2</v>
      </c>
      <c r="C79" s="110">
        <v>0.005786160636244258</v>
      </c>
      <c r="D79" s="108" t="b">
        <v>0</v>
      </c>
      <c r="E79" s="108" t="b">
        <v>0</v>
      </c>
      <c r="F79" s="108" t="b">
        <v>0</v>
      </c>
    </row>
    <row r="80" spans="1:6" ht="15">
      <c r="A80" s="108" t="s">
        <v>619</v>
      </c>
      <c r="B80" s="108">
        <v>2</v>
      </c>
      <c r="C80" s="110">
        <v>0.005786160636244258</v>
      </c>
      <c r="D80" s="108" t="b">
        <v>0</v>
      </c>
      <c r="E80" s="108" t="b">
        <v>0</v>
      </c>
      <c r="F80" s="108" t="b">
        <v>0</v>
      </c>
    </row>
    <row r="81" spans="1:6" ht="15">
      <c r="A81" s="108" t="s">
        <v>620</v>
      </c>
      <c r="B81" s="108">
        <v>2</v>
      </c>
      <c r="C81" s="110">
        <v>0.00679632840692876</v>
      </c>
      <c r="D81" s="108" t="b">
        <v>0</v>
      </c>
      <c r="E81" s="108" t="b">
        <v>0</v>
      </c>
      <c r="F81" s="108" t="b">
        <v>0</v>
      </c>
    </row>
    <row r="82" spans="1:6" ht="15">
      <c r="A82" s="108" t="s">
        <v>621</v>
      </c>
      <c r="B82" s="108">
        <v>2</v>
      </c>
      <c r="C82" s="110">
        <v>0.00679632840692876</v>
      </c>
      <c r="D82" s="108" t="b">
        <v>0</v>
      </c>
      <c r="E82" s="108" t="b">
        <v>1</v>
      </c>
      <c r="F82" s="108" t="b">
        <v>0</v>
      </c>
    </row>
    <row r="83" spans="1:6" ht="15">
      <c r="A83" s="108" t="s">
        <v>622</v>
      </c>
      <c r="B83" s="108">
        <v>2</v>
      </c>
      <c r="C83" s="110">
        <v>0.005786160636244258</v>
      </c>
      <c r="D83" s="108" t="b">
        <v>0</v>
      </c>
      <c r="E83" s="108" t="b">
        <v>0</v>
      </c>
      <c r="F83" s="108" t="b">
        <v>0</v>
      </c>
    </row>
    <row r="84" spans="1:6" ht="15">
      <c r="A84" s="108" t="s">
        <v>623</v>
      </c>
      <c r="B84" s="108">
        <v>2</v>
      </c>
      <c r="C84" s="110">
        <v>0.005786160636244258</v>
      </c>
      <c r="D84" s="108" t="b">
        <v>0</v>
      </c>
      <c r="E84" s="108" t="b">
        <v>0</v>
      </c>
      <c r="F84" s="108" t="b">
        <v>0</v>
      </c>
    </row>
    <row r="85" spans="1:6" ht="15">
      <c r="A85" s="108" t="s">
        <v>624</v>
      </c>
      <c r="B85" s="108">
        <v>2</v>
      </c>
      <c r="C85" s="110">
        <v>0.005786160636244258</v>
      </c>
      <c r="D85" s="108" t="b">
        <v>0</v>
      </c>
      <c r="E85" s="108" t="b">
        <v>0</v>
      </c>
      <c r="F85" s="108" t="b">
        <v>0</v>
      </c>
    </row>
    <row r="86" spans="1:6" ht="15">
      <c r="A86" s="108" t="s">
        <v>625</v>
      </c>
      <c r="B86" s="108">
        <v>2</v>
      </c>
      <c r="C86" s="110">
        <v>0.00679632840692876</v>
      </c>
      <c r="D86" s="108" t="b">
        <v>0</v>
      </c>
      <c r="E86" s="108" t="b">
        <v>0</v>
      </c>
      <c r="F86" s="108" t="b">
        <v>0</v>
      </c>
    </row>
    <row r="87" spans="1:6" ht="15">
      <c r="A87" s="108" t="s">
        <v>626</v>
      </c>
      <c r="B87" s="108">
        <v>2</v>
      </c>
      <c r="C87" s="110">
        <v>0.005786160636244258</v>
      </c>
      <c r="D87" s="108" t="b">
        <v>0</v>
      </c>
      <c r="E87" s="108" t="b">
        <v>0</v>
      </c>
      <c r="F87" s="108" t="b">
        <v>0</v>
      </c>
    </row>
    <row r="88" spans="1:6" ht="15">
      <c r="A88" s="108" t="s">
        <v>627</v>
      </c>
      <c r="B88" s="108">
        <v>2</v>
      </c>
      <c r="C88" s="110">
        <v>0.005786160636244258</v>
      </c>
      <c r="D88" s="108" t="b">
        <v>0</v>
      </c>
      <c r="E88" s="108" t="b">
        <v>0</v>
      </c>
      <c r="F88" s="108" t="b">
        <v>0</v>
      </c>
    </row>
    <row r="89" spans="1:6" ht="15">
      <c r="A89" s="108" t="s">
        <v>628</v>
      </c>
      <c r="B89" s="108">
        <v>2</v>
      </c>
      <c r="C89" s="110">
        <v>0.005786160636244258</v>
      </c>
      <c r="D89" s="108" t="b">
        <v>0</v>
      </c>
      <c r="E89" s="108" t="b">
        <v>0</v>
      </c>
      <c r="F89" s="108" t="b">
        <v>0</v>
      </c>
    </row>
    <row r="90" spans="1:6" ht="15">
      <c r="A90" s="108" t="s">
        <v>629</v>
      </c>
      <c r="B90" s="108">
        <v>2</v>
      </c>
      <c r="C90" s="110">
        <v>0.005786160636244258</v>
      </c>
      <c r="D90" s="108" t="b">
        <v>0</v>
      </c>
      <c r="E90" s="108" t="b">
        <v>0</v>
      </c>
      <c r="F90" s="108" t="b">
        <v>0</v>
      </c>
    </row>
    <row r="91" spans="1:6" ht="15">
      <c r="A91" s="108" t="s">
        <v>630</v>
      </c>
      <c r="B91" s="108">
        <v>2</v>
      </c>
      <c r="C91" s="110">
        <v>0.00679632840692876</v>
      </c>
      <c r="D91" s="108" t="b">
        <v>0</v>
      </c>
      <c r="E91" s="108" t="b">
        <v>0</v>
      </c>
      <c r="F91" s="108" t="b">
        <v>0</v>
      </c>
    </row>
    <row r="92" spans="1:6" ht="15">
      <c r="A92" s="108" t="s">
        <v>631</v>
      </c>
      <c r="B92" s="108">
        <v>2</v>
      </c>
      <c r="C92" s="110">
        <v>0.00679632840692876</v>
      </c>
      <c r="D92" s="108" t="b">
        <v>0</v>
      </c>
      <c r="E92" s="108" t="b">
        <v>0</v>
      </c>
      <c r="F92" s="108" t="b">
        <v>0</v>
      </c>
    </row>
    <row r="93" spans="1:6" ht="15">
      <c r="A93" s="108" t="s">
        <v>632</v>
      </c>
      <c r="B93" s="108">
        <v>2</v>
      </c>
      <c r="C93" s="110">
        <v>0.00679632840692876</v>
      </c>
      <c r="D93" s="108" t="b">
        <v>0</v>
      </c>
      <c r="E93" s="108" t="b">
        <v>0</v>
      </c>
      <c r="F93" s="108" t="b">
        <v>0</v>
      </c>
    </row>
    <row r="94" spans="1:6" ht="15">
      <c r="A94" s="108" t="s">
        <v>633</v>
      </c>
      <c r="B94" s="108">
        <v>2</v>
      </c>
      <c r="C94" s="110">
        <v>0.005786160636244258</v>
      </c>
      <c r="D94" s="108" t="b">
        <v>0</v>
      </c>
      <c r="E94" s="108" t="b">
        <v>0</v>
      </c>
      <c r="F94" s="108" t="b">
        <v>0</v>
      </c>
    </row>
    <row r="95" spans="1:6" ht="15">
      <c r="A95" s="108" t="s">
        <v>634</v>
      </c>
      <c r="B95" s="108">
        <v>2</v>
      </c>
      <c r="C95" s="110">
        <v>0.00679632840692876</v>
      </c>
      <c r="D95" s="108" t="b">
        <v>0</v>
      </c>
      <c r="E95" s="108" t="b">
        <v>0</v>
      </c>
      <c r="F95" s="108" t="b">
        <v>0</v>
      </c>
    </row>
    <row r="96" spans="1:6" ht="15">
      <c r="A96" s="108" t="s">
        <v>635</v>
      </c>
      <c r="B96" s="108">
        <v>2</v>
      </c>
      <c r="C96" s="110">
        <v>0.00679632840692876</v>
      </c>
      <c r="D96" s="108" t="b">
        <v>0</v>
      </c>
      <c r="E96" s="108" t="b">
        <v>0</v>
      </c>
      <c r="F96" s="108" t="b">
        <v>0</v>
      </c>
    </row>
    <row r="97" spans="1:6" ht="15">
      <c r="A97" s="108" t="s">
        <v>636</v>
      </c>
      <c r="B97" s="108">
        <v>2</v>
      </c>
      <c r="C97" s="110">
        <v>0.00679632840692876</v>
      </c>
      <c r="D97" s="108" t="b">
        <v>0</v>
      </c>
      <c r="E97" s="108" t="b">
        <v>0</v>
      </c>
      <c r="F97" s="108" t="b">
        <v>0</v>
      </c>
    </row>
    <row r="98" spans="1:6" ht="15">
      <c r="A98" s="108" t="s">
        <v>637</v>
      </c>
      <c r="B98" s="108">
        <v>2</v>
      </c>
      <c r="C98" s="110">
        <v>0.00679632840692876</v>
      </c>
      <c r="D98" s="108" t="b">
        <v>0</v>
      </c>
      <c r="E98" s="108" t="b">
        <v>0</v>
      </c>
      <c r="F98" s="108" t="b">
        <v>0</v>
      </c>
    </row>
    <row r="99" spans="1:6" ht="15">
      <c r="A99" s="108" t="s">
        <v>638</v>
      </c>
      <c r="B99" s="108">
        <v>2</v>
      </c>
      <c r="C99" s="110">
        <v>0.00679632840692876</v>
      </c>
      <c r="D99" s="108" t="b">
        <v>0</v>
      </c>
      <c r="E99" s="108" t="b">
        <v>0</v>
      </c>
      <c r="F99" s="108" t="b">
        <v>0</v>
      </c>
    </row>
    <row r="100" spans="1:6" ht="15">
      <c r="A100" s="108" t="s">
        <v>639</v>
      </c>
      <c r="B100" s="108">
        <v>2</v>
      </c>
      <c r="C100" s="110">
        <v>0.005786160636244258</v>
      </c>
      <c r="D100" s="108" t="b">
        <v>0</v>
      </c>
      <c r="E100" s="108" t="b">
        <v>0</v>
      </c>
      <c r="F100" s="108" t="b">
        <v>0</v>
      </c>
    </row>
    <row r="101" spans="1:6" ht="15">
      <c r="A101" s="108" t="s">
        <v>640</v>
      </c>
      <c r="B101" s="108">
        <v>2</v>
      </c>
      <c r="C101" s="110">
        <v>0.005786160636244258</v>
      </c>
      <c r="D101" s="108" t="b">
        <v>0</v>
      </c>
      <c r="E101" s="108" t="b">
        <v>0</v>
      </c>
      <c r="F101" s="108" t="b">
        <v>0</v>
      </c>
    </row>
    <row r="102" spans="1:6" ht="15">
      <c r="A102" s="108" t="s">
        <v>641</v>
      </c>
      <c r="B102" s="108">
        <v>2</v>
      </c>
      <c r="C102" s="110">
        <v>0.005786160636244258</v>
      </c>
      <c r="D102" s="108" t="b">
        <v>0</v>
      </c>
      <c r="E102" s="108" t="b">
        <v>0</v>
      </c>
      <c r="F102" s="108" t="b">
        <v>0</v>
      </c>
    </row>
    <row r="103" spans="1:6" ht="15">
      <c r="A103" s="108" t="s">
        <v>642</v>
      </c>
      <c r="B103" s="108">
        <v>2</v>
      </c>
      <c r="C103" s="110">
        <v>0.005786160636244258</v>
      </c>
      <c r="D103" s="108" t="b">
        <v>0</v>
      </c>
      <c r="E103" s="108" t="b">
        <v>0</v>
      </c>
      <c r="F103" s="108" t="b">
        <v>0</v>
      </c>
    </row>
    <row r="104" spans="1:6" ht="15">
      <c r="A104" s="108" t="s">
        <v>643</v>
      </c>
      <c r="B104" s="108">
        <v>2</v>
      </c>
      <c r="C104" s="110">
        <v>0.005786160636244258</v>
      </c>
      <c r="D104" s="108" t="b">
        <v>0</v>
      </c>
      <c r="E104" s="108" t="b">
        <v>0</v>
      </c>
      <c r="F104" s="108" t="b">
        <v>0</v>
      </c>
    </row>
    <row r="105" spans="1:6" ht="15">
      <c r="A105" s="108" t="s">
        <v>644</v>
      </c>
      <c r="B105" s="108">
        <v>2</v>
      </c>
      <c r="C105" s="110">
        <v>0.005786160636244258</v>
      </c>
      <c r="D105" s="108" t="b">
        <v>0</v>
      </c>
      <c r="E105" s="108" t="b">
        <v>0</v>
      </c>
      <c r="F105" s="108" t="b">
        <v>0</v>
      </c>
    </row>
    <row r="106" spans="1:6" ht="15">
      <c r="A106" s="108" t="s">
        <v>645</v>
      </c>
      <c r="B106" s="108">
        <v>2</v>
      </c>
      <c r="C106" s="110">
        <v>0.005786160636244258</v>
      </c>
      <c r="D106" s="108" t="b">
        <v>0</v>
      </c>
      <c r="E106" s="108" t="b">
        <v>0</v>
      </c>
      <c r="F106" s="108" t="b">
        <v>0</v>
      </c>
    </row>
    <row r="107" spans="1:6" ht="15">
      <c r="A107" s="108" t="s">
        <v>646</v>
      </c>
      <c r="B107" s="108">
        <v>2</v>
      </c>
      <c r="C107" s="110">
        <v>0.005786160636244258</v>
      </c>
      <c r="D107" s="108" t="b">
        <v>0</v>
      </c>
      <c r="E107" s="108" t="b">
        <v>0</v>
      </c>
      <c r="F107" s="108" t="b">
        <v>0</v>
      </c>
    </row>
    <row r="108" spans="1:6" ht="15">
      <c r="A108" s="108" t="s">
        <v>647</v>
      </c>
      <c r="B108" s="108">
        <v>2</v>
      </c>
      <c r="C108" s="110">
        <v>0.005786160636244258</v>
      </c>
      <c r="D108" s="108" t="b">
        <v>0</v>
      </c>
      <c r="E108" s="108" t="b">
        <v>0</v>
      </c>
      <c r="F108" s="108" t="b">
        <v>0</v>
      </c>
    </row>
    <row r="109" spans="1:6" ht="15">
      <c r="A109" s="108" t="s">
        <v>648</v>
      </c>
      <c r="B109" s="108">
        <v>2</v>
      </c>
      <c r="C109" s="110">
        <v>0.005786160636244258</v>
      </c>
      <c r="D109" s="108" t="b">
        <v>0</v>
      </c>
      <c r="E109" s="108" t="b">
        <v>0</v>
      </c>
      <c r="F109" s="108" t="b">
        <v>0</v>
      </c>
    </row>
    <row r="110" spans="1:6" ht="15">
      <c r="A110" s="108" t="s">
        <v>649</v>
      </c>
      <c r="B110" s="108">
        <v>2</v>
      </c>
      <c r="C110" s="110">
        <v>0.005786160636244258</v>
      </c>
      <c r="D110" s="108" t="b">
        <v>0</v>
      </c>
      <c r="E110" s="108" t="b">
        <v>0</v>
      </c>
      <c r="F110" s="108" t="b">
        <v>0</v>
      </c>
    </row>
    <row r="111" spans="1:6" ht="15">
      <c r="A111" s="108" t="s">
        <v>650</v>
      </c>
      <c r="B111" s="108">
        <v>2</v>
      </c>
      <c r="C111" s="110">
        <v>0.005786160636244258</v>
      </c>
      <c r="D111" s="108" t="b">
        <v>0</v>
      </c>
      <c r="E111" s="108" t="b">
        <v>0</v>
      </c>
      <c r="F111" s="108" t="b">
        <v>0</v>
      </c>
    </row>
    <row r="112" spans="1:6" ht="15">
      <c r="A112" s="108" t="s">
        <v>651</v>
      </c>
      <c r="B112" s="108">
        <v>2</v>
      </c>
      <c r="C112" s="110">
        <v>0.005786160636244258</v>
      </c>
      <c r="D112" s="108" t="b">
        <v>0</v>
      </c>
      <c r="E112" s="108" t="b">
        <v>0</v>
      </c>
      <c r="F112" s="108" t="b">
        <v>0</v>
      </c>
    </row>
    <row r="113" spans="1:6" ht="15">
      <c r="A113" s="108" t="s">
        <v>652</v>
      </c>
      <c r="B113" s="108">
        <v>2</v>
      </c>
      <c r="C113" s="110">
        <v>0.00679632840692876</v>
      </c>
      <c r="D113" s="108" t="b">
        <v>0</v>
      </c>
      <c r="E113" s="108" t="b">
        <v>0</v>
      </c>
      <c r="F113" s="108" t="b">
        <v>0</v>
      </c>
    </row>
    <row r="114" spans="1:6" ht="15">
      <c r="A114" s="108" t="s">
        <v>653</v>
      </c>
      <c r="B114" s="108">
        <v>2</v>
      </c>
      <c r="C114" s="110">
        <v>0.00679632840692876</v>
      </c>
      <c r="D114" s="108" t="b">
        <v>0</v>
      </c>
      <c r="E114" s="108" t="b">
        <v>0</v>
      </c>
      <c r="F114" s="108" t="b">
        <v>0</v>
      </c>
    </row>
    <row r="115" spans="1:6" ht="15">
      <c r="A115" s="108" t="s">
        <v>654</v>
      </c>
      <c r="B115" s="108">
        <v>2</v>
      </c>
      <c r="C115" s="110">
        <v>0.00679632840692876</v>
      </c>
      <c r="D115" s="108" t="b">
        <v>0</v>
      </c>
      <c r="E115" s="108" t="b">
        <v>0</v>
      </c>
      <c r="F115" s="108" t="b">
        <v>0</v>
      </c>
    </row>
    <row r="116" spans="1:6" ht="15">
      <c r="A116" s="108" t="s">
        <v>655</v>
      </c>
      <c r="B116" s="108">
        <v>2</v>
      </c>
      <c r="C116" s="110">
        <v>0.00679632840692876</v>
      </c>
      <c r="D116" s="108" t="b">
        <v>0</v>
      </c>
      <c r="E116" s="108" t="b">
        <v>0</v>
      </c>
      <c r="F116" s="108" t="b">
        <v>0</v>
      </c>
    </row>
    <row r="117" spans="1:6" ht="15">
      <c r="A117" s="108" t="s">
        <v>656</v>
      </c>
      <c r="B117" s="108">
        <v>2</v>
      </c>
      <c r="C117" s="110">
        <v>0.005786160636244258</v>
      </c>
      <c r="D117" s="108" t="b">
        <v>0</v>
      </c>
      <c r="E117" s="108" t="b">
        <v>0</v>
      </c>
      <c r="F117" s="108" t="b">
        <v>0</v>
      </c>
    </row>
  </sheetData>
  <printOptions/>
  <pageMargins left="0.7" right="0.7" top="0.787401575" bottom="0.7874015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28F41-E946-4574-8AF2-74E53ABA0DB8}">
  <dimension ref="A1:K7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36.140625" style="0" bestFit="1" customWidth="1"/>
    <col min="7" max="7" width="37.00390625" style="0" bestFit="1" customWidth="1"/>
    <col min="8" max="8" width="51.28125" style="0" bestFit="1" customWidth="1"/>
    <col min="9" max="9" width="36.140625" style="0" bestFit="1" customWidth="1"/>
    <col min="10" max="10" width="37.00390625" style="0" bestFit="1" customWidth="1"/>
    <col min="11" max="11" width="51.28125" style="0" bestFit="1" customWidth="1"/>
  </cols>
  <sheetData>
    <row r="1" spans="1:11" ht="15" customHeight="1">
      <c r="A1" s="13" t="s">
        <v>662</v>
      </c>
      <c r="B1" s="13" t="s">
        <v>663</v>
      </c>
      <c r="C1" s="13" t="s">
        <v>657</v>
      </c>
      <c r="D1" s="13" t="s">
        <v>658</v>
      </c>
      <c r="E1" s="13" t="s">
        <v>664</v>
      </c>
      <c r="F1" s="13" t="s">
        <v>665</v>
      </c>
      <c r="G1" s="13" t="s">
        <v>666</v>
      </c>
      <c r="H1" s="13" t="s">
        <v>667</v>
      </c>
      <c r="I1" s="13" t="s">
        <v>668</v>
      </c>
      <c r="J1" s="13" t="s">
        <v>669</v>
      </c>
      <c r="K1" s="13" t="s">
        <v>670</v>
      </c>
    </row>
    <row r="2" spans="1:11" ht="15">
      <c r="A2" s="108" t="s">
        <v>546</v>
      </c>
      <c r="B2" s="108" t="s">
        <v>548</v>
      </c>
      <c r="C2" s="108">
        <v>21</v>
      </c>
      <c r="D2" s="110">
        <v>0.024773184532127297</v>
      </c>
      <c r="E2" s="110">
        <v>1.066946789630613</v>
      </c>
      <c r="F2" s="108" t="b">
        <v>0</v>
      </c>
      <c r="G2" s="108" t="b">
        <v>0</v>
      </c>
      <c r="H2" s="108" t="b">
        <v>0</v>
      </c>
      <c r="I2" s="108" t="b">
        <v>0</v>
      </c>
      <c r="J2" s="108" t="b">
        <v>0</v>
      </c>
      <c r="K2" s="108" t="b">
        <v>0</v>
      </c>
    </row>
    <row r="3" spans="1:11" ht="15">
      <c r="A3" s="108" t="s">
        <v>546</v>
      </c>
      <c r="B3" s="108" t="s">
        <v>549</v>
      </c>
      <c r="C3" s="108">
        <v>13</v>
      </c>
      <c r="D3" s="110">
        <v>0.019878712530961636</v>
      </c>
      <c r="E3" s="110">
        <v>0.9767701592815251</v>
      </c>
      <c r="F3" s="108" t="b">
        <v>0</v>
      </c>
      <c r="G3" s="108" t="b">
        <v>0</v>
      </c>
      <c r="H3" s="108" t="b">
        <v>0</v>
      </c>
      <c r="I3" s="108" t="b">
        <v>0</v>
      </c>
      <c r="J3" s="108" t="b">
        <v>0</v>
      </c>
      <c r="K3" s="108" t="b">
        <v>0</v>
      </c>
    </row>
    <row r="4" spans="1:11" ht="15">
      <c r="A4" s="108" t="s">
        <v>549</v>
      </c>
      <c r="B4" s="108" t="s">
        <v>552</v>
      </c>
      <c r="C4" s="108">
        <v>13</v>
      </c>
      <c r="D4" s="110">
        <v>0.019878712530961636</v>
      </c>
      <c r="E4" s="110">
        <v>1.4860760973725888</v>
      </c>
      <c r="F4" s="108" t="b">
        <v>0</v>
      </c>
      <c r="G4" s="108" t="b">
        <v>0</v>
      </c>
      <c r="H4" s="108" t="b">
        <v>0</v>
      </c>
      <c r="I4" s="108" t="b">
        <v>0</v>
      </c>
      <c r="J4" s="108" t="b">
        <v>0</v>
      </c>
      <c r="K4" s="108" t="b">
        <v>0</v>
      </c>
    </row>
    <row r="5" spans="1:11" ht="15">
      <c r="A5" s="108" t="s">
        <v>552</v>
      </c>
      <c r="B5" s="108" t="s">
        <v>553</v>
      </c>
      <c r="C5" s="108">
        <v>13</v>
      </c>
      <c r="D5" s="110">
        <v>0.019878712530961636</v>
      </c>
      <c r="E5" s="110">
        <v>1.576252727721677</v>
      </c>
      <c r="F5" s="108" t="b">
        <v>0</v>
      </c>
      <c r="G5" s="108" t="b">
        <v>0</v>
      </c>
      <c r="H5" s="108" t="b">
        <v>0</v>
      </c>
      <c r="I5" s="108" t="b">
        <v>1</v>
      </c>
      <c r="J5" s="108" t="b">
        <v>0</v>
      </c>
      <c r="K5" s="108" t="b">
        <v>0</v>
      </c>
    </row>
    <row r="6" spans="1:11" ht="15">
      <c r="A6" s="108" t="s">
        <v>553</v>
      </c>
      <c r="B6" s="108" t="s">
        <v>554</v>
      </c>
      <c r="C6" s="108">
        <v>13</v>
      </c>
      <c r="D6" s="110">
        <v>0.019878712530961636</v>
      </c>
      <c r="E6" s="110">
        <v>1.576252727721677</v>
      </c>
      <c r="F6" s="108" t="b">
        <v>1</v>
      </c>
      <c r="G6" s="108" t="b">
        <v>0</v>
      </c>
      <c r="H6" s="108" t="b">
        <v>0</v>
      </c>
      <c r="I6" s="108" t="b">
        <v>0</v>
      </c>
      <c r="J6" s="108" t="b">
        <v>0</v>
      </c>
      <c r="K6" s="108" t="b">
        <v>0</v>
      </c>
    </row>
    <row r="7" spans="1:11" ht="15">
      <c r="A7" s="108" t="s">
        <v>554</v>
      </c>
      <c r="B7" s="108" t="s">
        <v>555</v>
      </c>
      <c r="C7" s="108">
        <v>13</v>
      </c>
      <c r="D7" s="110">
        <v>0.019878712530961636</v>
      </c>
      <c r="E7" s="110">
        <v>1.576252727721677</v>
      </c>
      <c r="F7" s="108" t="b">
        <v>0</v>
      </c>
      <c r="G7" s="108" t="b">
        <v>0</v>
      </c>
      <c r="H7" s="108" t="b">
        <v>0</v>
      </c>
      <c r="I7" s="108" t="b">
        <v>0</v>
      </c>
      <c r="J7" s="108" t="b">
        <v>0</v>
      </c>
      <c r="K7" s="108" t="b">
        <v>0</v>
      </c>
    </row>
    <row r="8" spans="1:11" ht="15">
      <c r="A8" s="108" t="s">
        <v>555</v>
      </c>
      <c r="B8" s="108" t="s">
        <v>556</v>
      </c>
      <c r="C8" s="108">
        <v>13</v>
      </c>
      <c r="D8" s="110">
        <v>0.019878712530961636</v>
      </c>
      <c r="E8" s="110">
        <v>1.576252727721677</v>
      </c>
      <c r="F8" s="108" t="b">
        <v>0</v>
      </c>
      <c r="G8" s="108" t="b">
        <v>0</v>
      </c>
      <c r="H8" s="108" t="b">
        <v>0</v>
      </c>
      <c r="I8" s="108" t="b">
        <v>0</v>
      </c>
      <c r="J8" s="108" t="b">
        <v>0</v>
      </c>
      <c r="K8" s="108" t="b">
        <v>0</v>
      </c>
    </row>
    <row r="9" spans="1:11" ht="15">
      <c r="A9" s="108" t="s">
        <v>550</v>
      </c>
      <c r="B9" s="108" t="s">
        <v>551</v>
      </c>
      <c r="C9" s="108">
        <v>12</v>
      </c>
      <c r="D9" s="110">
        <v>0.019049488977526417</v>
      </c>
      <c r="E9" s="110">
        <v>1.4771212547196624</v>
      </c>
      <c r="F9" s="108" t="b">
        <v>0</v>
      </c>
      <c r="G9" s="108" t="b">
        <v>0</v>
      </c>
      <c r="H9" s="108" t="b">
        <v>0</v>
      </c>
      <c r="I9" s="108" t="b">
        <v>0</v>
      </c>
      <c r="J9" s="108" t="b">
        <v>0</v>
      </c>
      <c r="K9" s="108" t="b">
        <v>0</v>
      </c>
    </row>
    <row r="10" spans="1:11" ht="15">
      <c r="A10" s="108" t="s">
        <v>558</v>
      </c>
      <c r="B10" s="108" t="s">
        <v>550</v>
      </c>
      <c r="C10" s="108">
        <v>10</v>
      </c>
      <c r="D10" s="110">
        <v>0.017203118544710908</v>
      </c>
      <c r="E10" s="110">
        <v>1.5440680443502757</v>
      </c>
      <c r="F10" s="108" t="b">
        <v>0</v>
      </c>
      <c r="G10" s="108" t="b">
        <v>0</v>
      </c>
      <c r="H10" s="108" t="b">
        <v>0</v>
      </c>
      <c r="I10" s="108" t="b">
        <v>0</v>
      </c>
      <c r="J10" s="108" t="b">
        <v>0</v>
      </c>
      <c r="K10" s="108" t="b">
        <v>0</v>
      </c>
    </row>
    <row r="11" spans="1:11" ht="15">
      <c r="A11" s="108" t="s">
        <v>559</v>
      </c>
      <c r="B11" s="108" t="s">
        <v>560</v>
      </c>
      <c r="C11" s="108">
        <v>10</v>
      </c>
      <c r="D11" s="110">
        <v>0.017203118544710908</v>
      </c>
      <c r="E11" s="110">
        <v>1.6901960800285136</v>
      </c>
      <c r="F11" s="108" t="b">
        <v>0</v>
      </c>
      <c r="G11" s="108" t="b">
        <v>0</v>
      </c>
      <c r="H11" s="108" t="b">
        <v>0</v>
      </c>
      <c r="I11" s="108" t="b">
        <v>0</v>
      </c>
      <c r="J11" s="108" t="b">
        <v>0</v>
      </c>
      <c r="K11" s="108" t="b">
        <v>0</v>
      </c>
    </row>
    <row r="12" spans="1:11" ht="15">
      <c r="A12" s="108" t="s">
        <v>563</v>
      </c>
      <c r="B12" s="108" t="s">
        <v>546</v>
      </c>
      <c r="C12" s="108">
        <v>8</v>
      </c>
      <c r="D12" s="110">
        <v>0.015063300379501028</v>
      </c>
      <c r="E12" s="110">
        <v>1.576252727721677</v>
      </c>
      <c r="F12" s="108" t="b">
        <v>1</v>
      </c>
      <c r="G12" s="108" t="b">
        <v>0</v>
      </c>
      <c r="H12" s="108" t="b">
        <v>0</v>
      </c>
      <c r="I12" s="108" t="b">
        <v>0</v>
      </c>
      <c r="J12" s="108" t="b">
        <v>0</v>
      </c>
      <c r="K12" s="108" t="b">
        <v>0</v>
      </c>
    </row>
    <row r="13" spans="1:11" ht="15">
      <c r="A13" s="108" t="s">
        <v>556</v>
      </c>
      <c r="B13" s="108" t="s">
        <v>565</v>
      </c>
      <c r="C13" s="108">
        <v>8</v>
      </c>
      <c r="D13" s="110">
        <v>0.015063300379501028</v>
      </c>
      <c r="E13" s="110">
        <v>1.576252727721677</v>
      </c>
      <c r="F13" s="108" t="b">
        <v>0</v>
      </c>
      <c r="G13" s="108" t="b">
        <v>0</v>
      </c>
      <c r="H13" s="108" t="b">
        <v>0</v>
      </c>
      <c r="I13" s="108" t="b">
        <v>0</v>
      </c>
      <c r="J13" s="108" t="b">
        <v>0</v>
      </c>
      <c r="K13" s="108" t="b">
        <v>0</v>
      </c>
    </row>
    <row r="14" spans="1:11" ht="15">
      <c r="A14" s="108" t="s">
        <v>551</v>
      </c>
      <c r="B14" s="108" t="s">
        <v>557</v>
      </c>
      <c r="C14" s="108">
        <v>7</v>
      </c>
      <c r="D14" s="110">
        <v>0.013861501303277844</v>
      </c>
      <c r="E14" s="110">
        <v>1.3477733992063075</v>
      </c>
      <c r="F14" s="108" t="b">
        <v>0</v>
      </c>
      <c r="G14" s="108" t="b">
        <v>0</v>
      </c>
      <c r="H14" s="108" t="b">
        <v>0</v>
      </c>
      <c r="I14" s="108" t="b">
        <v>0</v>
      </c>
      <c r="J14" s="108" t="b">
        <v>0</v>
      </c>
      <c r="K14" s="108" t="b">
        <v>0</v>
      </c>
    </row>
    <row r="15" spans="1:11" ht="15">
      <c r="A15" s="108" t="s">
        <v>561</v>
      </c>
      <c r="B15" s="108" t="s">
        <v>568</v>
      </c>
      <c r="C15" s="108">
        <v>7</v>
      </c>
      <c r="D15" s="110">
        <v>0.013861501303277844</v>
      </c>
      <c r="E15" s="110">
        <v>1.78710609303657</v>
      </c>
      <c r="F15" s="108" t="b">
        <v>0</v>
      </c>
      <c r="G15" s="108" t="b">
        <v>0</v>
      </c>
      <c r="H15" s="108" t="b">
        <v>0</v>
      </c>
      <c r="I15" s="108" t="b">
        <v>0</v>
      </c>
      <c r="J15" s="108" t="b">
        <v>1</v>
      </c>
      <c r="K15" s="108" t="b">
        <v>0</v>
      </c>
    </row>
    <row r="16" spans="1:11" ht="15">
      <c r="A16" s="108" t="s">
        <v>568</v>
      </c>
      <c r="B16" s="108" t="s">
        <v>559</v>
      </c>
      <c r="C16" s="108">
        <v>7</v>
      </c>
      <c r="D16" s="110">
        <v>0.013861501303277844</v>
      </c>
      <c r="E16" s="110">
        <v>1.6901960800285136</v>
      </c>
      <c r="F16" s="108" t="b">
        <v>0</v>
      </c>
      <c r="G16" s="108" t="b">
        <v>1</v>
      </c>
      <c r="H16" s="108" t="b">
        <v>0</v>
      </c>
      <c r="I16" s="108" t="b">
        <v>0</v>
      </c>
      <c r="J16" s="108" t="b">
        <v>0</v>
      </c>
      <c r="K16" s="108" t="b">
        <v>0</v>
      </c>
    </row>
    <row r="17" spans="1:11" ht="15">
      <c r="A17" s="108" t="s">
        <v>565</v>
      </c>
      <c r="B17" s="108" t="s">
        <v>558</v>
      </c>
      <c r="C17" s="108">
        <v>6</v>
      </c>
      <c r="D17" s="110">
        <v>0.01255524780081671</v>
      </c>
      <c r="E17" s="110">
        <v>1.6901960800285136</v>
      </c>
      <c r="F17" s="108" t="b">
        <v>0</v>
      </c>
      <c r="G17" s="108" t="b">
        <v>0</v>
      </c>
      <c r="H17" s="108" t="b">
        <v>0</v>
      </c>
      <c r="I17" s="108" t="b">
        <v>0</v>
      </c>
      <c r="J17" s="108" t="b">
        <v>0</v>
      </c>
      <c r="K17" s="108" t="b">
        <v>0</v>
      </c>
    </row>
    <row r="18" spans="1:11" ht="15">
      <c r="A18" s="108" t="s">
        <v>572</v>
      </c>
      <c r="B18" s="108" t="s">
        <v>573</v>
      </c>
      <c r="C18" s="108">
        <v>5</v>
      </c>
      <c r="D18" s="110">
        <v>0.014465401590610645</v>
      </c>
      <c r="E18" s="110">
        <v>1.9912260756924949</v>
      </c>
      <c r="F18" s="108" t="b">
        <v>0</v>
      </c>
      <c r="G18" s="108" t="b">
        <v>0</v>
      </c>
      <c r="H18" s="108" t="b">
        <v>0</v>
      </c>
      <c r="I18" s="108" t="b">
        <v>0</v>
      </c>
      <c r="J18" s="108" t="b">
        <v>0</v>
      </c>
      <c r="K18" s="108" t="b">
        <v>0</v>
      </c>
    </row>
    <row r="19" spans="1:11" ht="15">
      <c r="A19" s="108" t="s">
        <v>570</v>
      </c>
      <c r="B19" s="108" t="s">
        <v>566</v>
      </c>
      <c r="C19" s="108">
        <v>5</v>
      </c>
      <c r="D19" s="110">
        <v>0.011126978699066706</v>
      </c>
      <c r="E19" s="110">
        <v>1.832863583597245</v>
      </c>
      <c r="F19" s="108" t="b">
        <v>0</v>
      </c>
      <c r="G19" s="108" t="b">
        <v>0</v>
      </c>
      <c r="H19" s="108" t="b">
        <v>0</v>
      </c>
      <c r="I19" s="108" t="b">
        <v>0</v>
      </c>
      <c r="J19" s="108" t="b">
        <v>0</v>
      </c>
      <c r="K19" s="108" t="b">
        <v>0</v>
      </c>
    </row>
    <row r="20" spans="1:11" ht="15">
      <c r="A20" s="108" t="s">
        <v>551</v>
      </c>
      <c r="B20" s="108" t="s">
        <v>562</v>
      </c>
      <c r="C20" s="108">
        <v>4</v>
      </c>
      <c r="D20" s="110">
        <v>0.009551985731119516</v>
      </c>
      <c r="E20" s="110">
        <v>1.2430380486862944</v>
      </c>
      <c r="F20" s="108" t="b">
        <v>0</v>
      </c>
      <c r="G20" s="108" t="b">
        <v>0</v>
      </c>
      <c r="H20" s="108" t="b">
        <v>0</v>
      </c>
      <c r="I20" s="108" t="b">
        <v>0</v>
      </c>
      <c r="J20" s="108" t="b">
        <v>0</v>
      </c>
      <c r="K20" s="108" t="b">
        <v>0</v>
      </c>
    </row>
    <row r="21" spans="1:11" ht="15">
      <c r="A21" s="108" t="s">
        <v>575</v>
      </c>
      <c r="B21" s="108" t="s">
        <v>576</v>
      </c>
      <c r="C21" s="108">
        <v>4</v>
      </c>
      <c r="D21" s="110">
        <v>0.009551985731119516</v>
      </c>
      <c r="E21" s="110">
        <v>2.0881360887005513</v>
      </c>
      <c r="F21" s="108" t="b">
        <v>0</v>
      </c>
      <c r="G21" s="108" t="b">
        <v>0</v>
      </c>
      <c r="H21" s="108" t="b">
        <v>0</v>
      </c>
      <c r="I21" s="108" t="b">
        <v>0</v>
      </c>
      <c r="J21" s="108" t="b">
        <v>0</v>
      </c>
      <c r="K21" s="108" t="b">
        <v>0</v>
      </c>
    </row>
    <row r="22" spans="1:11" ht="15">
      <c r="A22" s="108" t="s">
        <v>571</v>
      </c>
      <c r="B22" s="108" t="s">
        <v>577</v>
      </c>
      <c r="C22" s="108">
        <v>4</v>
      </c>
      <c r="D22" s="110">
        <v>0.009551985731119516</v>
      </c>
      <c r="E22" s="110">
        <v>1.9912260756924949</v>
      </c>
      <c r="F22" s="108" t="b">
        <v>0</v>
      </c>
      <c r="G22" s="108" t="b">
        <v>0</v>
      </c>
      <c r="H22" s="108" t="b">
        <v>0</v>
      </c>
      <c r="I22" s="108" t="b">
        <v>0</v>
      </c>
      <c r="J22" s="108" t="b">
        <v>0</v>
      </c>
      <c r="K22" s="108" t="b">
        <v>0</v>
      </c>
    </row>
    <row r="23" spans="1:11" ht="15">
      <c r="A23" s="108" t="s">
        <v>577</v>
      </c>
      <c r="B23" s="108" t="s">
        <v>567</v>
      </c>
      <c r="C23" s="108">
        <v>4</v>
      </c>
      <c r="D23" s="110">
        <v>0.009551985731119516</v>
      </c>
      <c r="E23" s="110">
        <v>1.845098040014257</v>
      </c>
      <c r="F23" s="108" t="b">
        <v>0</v>
      </c>
      <c r="G23" s="108" t="b">
        <v>0</v>
      </c>
      <c r="H23" s="108" t="b">
        <v>0</v>
      </c>
      <c r="I23" s="108" t="b">
        <v>0</v>
      </c>
      <c r="J23" s="108" t="b">
        <v>0</v>
      </c>
      <c r="K23" s="108" t="b">
        <v>0</v>
      </c>
    </row>
    <row r="24" spans="1:11" ht="15">
      <c r="A24" s="108" t="s">
        <v>567</v>
      </c>
      <c r="B24" s="108" t="s">
        <v>557</v>
      </c>
      <c r="C24" s="108">
        <v>4</v>
      </c>
      <c r="D24" s="110">
        <v>0.009551985731119516</v>
      </c>
      <c r="E24" s="110">
        <v>1.4057653461839943</v>
      </c>
      <c r="F24" s="108" t="b">
        <v>0</v>
      </c>
      <c r="G24" s="108" t="b">
        <v>0</v>
      </c>
      <c r="H24" s="108" t="b">
        <v>0</v>
      </c>
      <c r="I24" s="108" t="b">
        <v>0</v>
      </c>
      <c r="J24" s="108" t="b">
        <v>0</v>
      </c>
      <c r="K24" s="108" t="b">
        <v>0</v>
      </c>
    </row>
    <row r="25" spans="1:11" ht="15">
      <c r="A25" s="108" t="s">
        <v>590</v>
      </c>
      <c r="B25" s="108" t="s">
        <v>547</v>
      </c>
      <c r="C25" s="108">
        <v>3</v>
      </c>
      <c r="D25" s="110">
        <v>0.010194492610393138</v>
      </c>
      <c r="E25" s="110">
        <v>2.2130748253088512</v>
      </c>
      <c r="F25" s="108" t="b">
        <v>0</v>
      </c>
      <c r="G25" s="108" t="b">
        <v>1</v>
      </c>
      <c r="H25" s="108" t="b">
        <v>0</v>
      </c>
      <c r="I25" s="108" t="b">
        <v>0</v>
      </c>
      <c r="J25" s="108" t="b">
        <v>0</v>
      </c>
      <c r="K25" s="108" t="b">
        <v>0</v>
      </c>
    </row>
    <row r="26" spans="1:11" ht="15">
      <c r="A26" s="108" t="s">
        <v>592</v>
      </c>
      <c r="B26" s="108" t="s">
        <v>593</v>
      </c>
      <c r="C26" s="108">
        <v>3</v>
      </c>
      <c r="D26" s="110">
        <v>0.007792875556435106</v>
      </c>
      <c r="E26" s="110">
        <v>2.2130748253088512</v>
      </c>
      <c r="F26" s="108" t="b">
        <v>0</v>
      </c>
      <c r="G26" s="108" t="b">
        <v>0</v>
      </c>
      <c r="H26" s="108" t="b">
        <v>0</v>
      </c>
      <c r="I26" s="108" t="b">
        <v>0</v>
      </c>
      <c r="J26" s="108" t="b">
        <v>0</v>
      </c>
      <c r="K26" s="108" t="b">
        <v>0</v>
      </c>
    </row>
    <row r="27" spans="1:11" ht="15">
      <c r="A27" s="108" t="s">
        <v>593</v>
      </c>
      <c r="B27" s="108" t="s">
        <v>567</v>
      </c>
      <c r="C27" s="108">
        <v>3</v>
      </c>
      <c r="D27" s="110">
        <v>0.007792875556435106</v>
      </c>
      <c r="E27" s="110">
        <v>1.845098040014257</v>
      </c>
      <c r="F27" s="108" t="b">
        <v>0</v>
      </c>
      <c r="G27" s="108" t="b">
        <v>0</v>
      </c>
      <c r="H27" s="108" t="b">
        <v>0</v>
      </c>
      <c r="I27" s="108" t="b">
        <v>0</v>
      </c>
      <c r="J27" s="108" t="b">
        <v>0</v>
      </c>
      <c r="K27" s="108" t="b">
        <v>0</v>
      </c>
    </row>
    <row r="28" spans="1:11" ht="15">
      <c r="A28" s="108" t="s">
        <v>567</v>
      </c>
      <c r="B28" s="108" t="s">
        <v>583</v>
      </c>
      <c r="C28" s="108">
        <v>3</v>
      </c>
      <c r="D28" s="110">
        <v>0.007792875556435106</v>
      </c>
      <c r="E28" s="110">
        <v>1.7201593034059568</v>
      </c>
      <c r="F28" s="108" t="b">
        <v>0</v>
      </c>
      <c r="G28" s="108" t="b">
        <v>0</v>
      </c>
      <c r="H28" s="108" t="b">
        <v>0</v>
      </c>
      <c r="I28" s="108" t="b">
        <v>0</v>
      </c>
      <c r="J28" s="108" t="b">
        <v>0</v>
      </c>
      <c r="K28" s="108" t="b">
        <v>0</v>
      </c>
    </row>
    <row r="29" spans="1:11" ht="15">
      <c r="A29" s="108" t="s">
        <v>594</v>
      </c>
      <c r="B29" s="108" t="s">
        <v>546</v>
      </c>
      <c r="C29" s="108">
        <v>3</v>
      </c>
      <c r="D29" s="110">
        <v>0.007792875556435106</v>
      </c>
      <c r="E29" s="110">
        <v>1.576252727721677</v>
      </c>
      <c r="F29" s="108" t="b">
        <v>0</v>
      </c>
      <c r="G29" s="108" t="b">
        <v>0</v>
      </c>
      <c r="H29" s="108" t="b">
        <v>0</v>
      </c>
      <c r="I29" s="108" t="b">
        <v>0</v>
      </c>
      <c r="J29" s="108" t="b">
        <v>0</v>
      </c>
      <c r="K29" s="108" t="b">
        <v>0</v>
      </c>
    </row>
    <row r="30" spans="1:11" ht="15">
      <c r="A30" s="108" t="s">
        <v>599</v>
      </c>
      <c r="B30" s="108" t="s">
        <v>600</v>
      </c>
      <c r="C30" s="108">
        <v>3</v>
      </c>
      <c r="D30" s="110">
        <v>0.007792875556435106</v>
      </c>
      <c r="E30" s="110">
        <v>2.2130748253088512</v>
      </c>
      <c r="F30" s="108" t="b">
        <v>1</v>
      </c>
      <c r="G30" s="108" t="b">
        <v>0</v>
      </c>
      <c r="H30" s="108" t="b">
        <v>0</v>
      </c>
      <c r="I30" s="108" t="b">
        <v>0</v>
      </c>
      <c r="J30" s="108" t="b">
        <v>0</v>
      </c>
      <c r="K30" s="108" t="b">
        <v>0</v>
      </c>
    </row>
    <row r="31" spans="1:11" ht="15">
      <c r="A31" s="108" t="s">
        <v>600</v>
      </c>
      <c r="B31" s="108" t="s">
        <v>601</v>
      </c>
      <c r="C31" s="108">
        <v>3</v>
      </c>
      <c r="D31" s="110">
        <v>0.007792875556435106</v>
      </c>
      <c r="E31" s="110">
        <v>2.2130748253088512</v>
      </c>
      <c r="F31" s="108" t="b">
        <v>0</v>
      </c>
      <c r="G31" s="108" t="b">
        <v>0</v>
      </c>
      <c r="H31" s="108" t="b">
        <v>0</v>
      </c>
      <c r="I31" s="108" t="b">
        <v>0</v>
      </c>
      <c r="J31" s="108" t="b">
        <v>0</v>
      </c>
      <c r="K31" s="108" t="b">
        <v>0</v>
      </c>
    </row>
    <row r="32" spans="1:11" ht="15">
      <c r="A32" s="108" t="s">
        <v>603</v>
      </c>
      <c r="B32" s="108" t="s">
        <v>559</v>
      </c>
      <c r="C32" s="108">
        <v>3</v>
      </c>
      <c r="D32" s="110">
        <v>0.007792875556435106</v>
      </c>
      <c r="E32" s="110">
        <v>1.6901960800285136</v>
      </c>
      <c r="F32" s="108" t="b">
        <v>0</v>
      </c>
      <c r="G32" s="108" t="b">
        <v>1</v>
      </c>
      <c r="H32" s="108" t="b">
        <v>0</v>
      </c>
      <c r="I32" s="108" t="b">
        <v>0</v>
      </c>
      <c r="J32" s="108" t="b">
        <v>0</v>
      </c>
      <c r="K32" s="108" t="b">
        <v>0</v>
      </c>
    </row>
    <row r="33" spans="1:11" ht="15">
      <c r="A33" s="108" t="s">
        <v>607</v>
      </c>
      <c r="B33" s="108" t="s">
        <v>585</v>
      </c>
      <c r="C33" s="108">
        <v>2</v>
      </c>
      <c r="D33" s="110">
        <v>0.005786160636244258</v>
      </c>
      <c r="E33" s="110">
        <v>2.2130748253088512</v>
      </c>
      <c r="F33" s="108" t="b">
        <v>0</v>
      </c>
      <c r="G33" s="108" t="b">
        <v>0</v>
      </c>
      <c r="H33" s="108" t="b">
        <v>0</v>
      </c>
      <c r="I33" s="108" t="b">
        <v>0</v>
      </c>
      <c r="J33" s="108" t="b">
        <v>0</v>
      </c>
      <c r="K33" s="108" t="b">
        <v>0</v>
      </c>
    </row>
    <row r="34" spans="1:11" ht="15">
      <c r="A34" s="108" t="s">
        <v>608</v>
      </c>
      <c r="B34" s="108" t="s">
        <v>609</v>
      </c>
      <c r="C34" s="108">
        <v>2</v>
      </c>
      <c r="D34" s="110">
        <v>0.00679632840692876</v>
      </c>
      <c r="E34" s="110">
        <v>2.3891660843645326</v>
      </c>
      <c r="F34" s="108" t="b">
        <v>0</v>
      </c>
      <c r="G34" s="108" t="b">
        <v>0</v>
      </c>
      <c r="H34" s="108" t="b">
        <v>0</v>
      </c>
      <c r="I34" s="108" t="b">
        <v>0</v>
      </c>
      <c r="J34" s="108" t="b">
        <v>0</v>
      </c>
      <c r="K34" s="108" t="b">
        <v>0</v>
      </c>
    </row>
    <row r="35" spans="1:11" ht="15">
      <c r="A35" s="108" t="s">
        <v>609</v>
      </c>
      <c r="B35" s="108" t="s">
        <v>610</v>
      </c>
      <c r="C35" s="108">
        <v>2</v>
      </c>
      <c r="D35" s="110">
        <v>0.00679632840692876</v>
      </c>
      <c r="E35" s="110">
        <v>2.3891660843645326</v>
      </c>
      <c r="F35" s="108" t="b">
        <v>0</v>
      </c>
      <c r="G35" s="108" t="b">
        <v>0</v>
      </c>
      <c r="H35" s="108" t="b">
        <v>0</v>
      </c>
      <c r="I35" s="108" t="b">
        <v>0</v>
      </c>
      <c r="J35" s="108" t="b">
        <v>0</v>
      </c>
      <c r="K35" s="108" t="b">
        <v>0</v>
      </c>
    </row>
    <row r="36" spans="1:11" ht="15">
      <c r="A36" s="108" t="s">
        <v>611</v>
      </c>
      <c r="B36" s="108" t="s">
        <v>551</v>
      </c>
      <c r="C36" s="108">
        <v>2</v>
      </c>
      <c r="D36" s="110">
        <v>0.005786160636244258</v>
      </c>
      <c r="E36" s="110">
        <v>1.5440680443502757</v>
      </c>
      <c r="F36" s="108" t="b">
        <v>0</v>
      </c>
      <c r="G36" s="108" t="b">
        <v>0</v>
      </c>
      <c r="H36" s="108" t="b">
        <v>0</v>
      </c>
      <c r="I36" s="108" t="b">
        <v>0</v>
      </c>
      <c r="J36" s="108" t="b">
        <v>0</v>
      </c>
      <c r="K36" s="108" t="b">
        <v>0</v>
      </c>
    </row>
    <row r="37" spans="1:11" ht="15">
      <c r="A37" s="108" t="s">
        <v>551</v>
      </c>
      <c r="B37" s="108" t="s">
        <v>612</v>
      </c>
      <c r="C37" s="108">
        <v>2</v>
      </c>
      <c r="D37" s="110">
        <v>0.005786160636244258</v>
      </c>
      <c r="E37" s="110">
        <v>1.5440680443502757</v>
      </c>
      <c r="F37" s="108" t="b">
        <v>0</v>
      </c>
      <c r="G37" s="108" t="b">
        <v>0</v>
      </c>
      <c r="H37" s="108" t="b">
        <v>0</v>
      </c>
      <c r="I37" s="108" t="b">
        <v>0</v>
      </c>
      <c r="J37" s="108" t="b">
        <v>0</v>
      </c>
      <c r="K37" s="108" t="b">
        <v>0</v>
      </c>
    </row>
    <row r="38" spans="1:11" ht="15">
      <c r="A38" s="108" t="s">
        <v>612</v>
      </c>
      <c r="B38" s="108" t="s">
        <v>613</v>
      </c>
      <c r="C38" s="108">
        <v>2</v>
      </c>
      <c r="D38" s="110">
        <v>0.005786160636244258</v>
      </c>
      <c r="E38" s="110">
        <v>2.3891660843645326</v>
      </c>
      <c r="F38" s="108" t="b">
        <v>0</v>
      </c>
      <c r="G38" s="108" t="b">
        <v>0</v>
      </c>
      <c r="H38" s="108" t="b">
        <v>0</v>
      </c>
      <c r="I38" s="108" t="b">
        <v>1</v>
      </c>
      <c r="J38" s="108" t="b">
        <v>0</v>
      </c>
      <c r="K38" s="108" t="b">
        <v>0</v>
      </c>
    </row>
    <row r="39" spans="1:11" ht="15">
      <c r="A39" s="108" t="s">
        <v>614</v>
      </c>
      <c r="B39" s="108" t="s">
        <v>615</v>
      </c>
      <c r="C39" s="108">
        <v>2</v>
      </c>
      <c r="D39" s="110">
        <v>0.00679632840692876</v>
      </c>
      <c r="E39" s="110">
        <v>2.3891660843645326</v>
      </c>
      <c r="F39" s="108" t="b">
        <v>0</v>
      </c>
      <c r="G39" s="108" t="b">
        <v>0</v>
      </c>
      <c r="H39" s="108" t="b">
        <v>0</v>
      </c>
      <c r="I39" s="108" t="b">
        <v>0</v>
      </c>
      <c r="J39" s="108" t="b">
        <v>0</v>
      </c>
      <c r="K39" s="108" t="b">
        <v>0</v>
      </c>
    </row>
    <row r="40" spans="1:11" ht="15">
      <c r="A40" s="108" t="s">
        <v>615</v>
      </c>
      <c r="B40" s="108" t="s">
        <v>616</v>
      </c>
      <c r="C40" s="108">
        <v>2</v>
      </c>
      <c r="D40" s="110">
        <v>0.00679632840692876</v>
      </c>
      <c r="E40" s="110">
        <v>2.3891660843645326</v>
      </c>
      <c r="F40" s="108" t="b">
        <v>0</v>
      </c>
      <c r="G40" s="108" t="b">
        <v>0</v>
      </c>
      <c r="H40" s="108" t="b">
        <v>0</v>
      </c>
      <c r="I40" s="108" t="b">
        <v>0</v>
      </c>
      <c r="J40" s="108" t="b">
        <v>0</v>
      </c>
      <c r="K40" s="108" t="b">
        <v>0</v>
      </c>
    </row>
    <row r="41" spans="1:11" ht="15">
      <c r="A41" s="108" t="s">
        <v>556</v>
      </c>
      <c r="B41" s="108" t="s">
        <v>564</v>
      </c>
      <c r="C41" s="108">
        <v>2</v>
      </c>
      <c r="D41" s="110">
        <v>0.005786160636244258</v>
      </c>
      <c r="E41" s="110">
        <v>0.9741927363937145</v>
      </c>
      <c r="F41" s="108" t="b">
        <v>0</v>
      </c>
      <c r="G41" s="108" t="b">
        <v>0</v>
      </c>
      <c r="H41" s="108" t="b">
        <v>0</v>
      </c>
      <c r="I41" s="108" t="b">
        <v>0</v>
      </c>
      <c r="J41" s="108" t="b">
        <v>0</v>
      </c>
      <c r="K41" s="108" t="b">
        <v>0</v>
      </c>
    </row>
    <row r="42" spans="1:11" ht="15">
      <c r="A42" s="108" t="s">
        <v>579</v>
      </c>
      <c r="B42" s="108" t="s">
        <v>579</v>
      </c>
      <c r="C42" s="108">
        <v>2</v>
      </c>
      <c r="D42" s="110">
        <v>0.005786160636244258</v>
      </c>
      <c r="E42" s="110">
        <v>1.78710609303657</v>
      </c>
      <c r="F42" s="108" t="b">
        <v>0</v>
      </c>
      <c r="G42" s="108" t="b">
        <v>0</v>
      </c>
      <c r="H42" s="108" t="b">
        <v>0</v>
      </c>
      <c r="I42" s="108" t="b">
        <v>0</v>
      </c>
      <c r="J42" s="108" t="b">
        <v>0</v>
      </c>
      <c r="K42" s="108" t="b">
        <v>0</v>
      </c>
    </row>
    <row r="43" spans="1:11" ht="15">
      <c r="A43" s="108" t="s">
        <v>580</v>
      </c>
      <c r="B43" s="108" t="s">
        <v>580</v>
      </c>
      <c r="C43" s="108">
        <v>2</v>
      </c>
      <c r="D43" s="110">
        <v>0.005786160636244258</v>
      </c>
      <c r="E43" s="110">
        <v>1.78710609303657</v>
      </c>
      <c r="F43" s="108" t="b">
        <v>0</v>
      </c>
      <c r="G43" s="108" t="b">
        <v>0</v>
      </c>
      <c r="H43" s="108" t="b">
        <v>0</v>
      </c>
      <c r="I43" s="108" t="b">
        <v>0</v>
      </c>
      <c r="J43" s="108" t="b">
        <v>0</v>
      </c>
      <c r="K43" s="108" t="b">
        <v>0</v>
      </c>
    </row>
    <row r="44" spans="1:11" ht="15">
      <c r="A44" s="108" t="s">
        <v>620</v>
      </c>
      <c r="B44" s="108" t="s">
        <v>590</v>
      </c>
      <c r="C44" s="108">
        <v>2</v>
      </c>
      <c r="D44" s="110">
        <v>0.00679632840692876</v>
      </c>
      <c r="E44" s="110">
        <v>2.3891660843645326</v>
      </c>
      <c r="F44" s="108" t="b">
        <v>0</v>
      </c>
      <c r="G44" s="108" t="b">
        <v>0</v>
      </c>
      <c r="H44" s="108" t="b">
        <v>0</v>
      </c>
      <c r="I44" s="108" t="b">
        <v>0</v>
      </c>
      <c r="J44" s="108" t="b">
        <v>1</v>
      </c>
      <c r="K44" s="108" t="b">
        <v>0</v>
      </c>
    </row>
    <row r="45" spans="1:11" ht="15">
      <c r="A45" s="108" t="s">
        <v>582</v>
      </c>
      <c r="B45" s="108" t="s">
        <v>578</v>
      </c>
      <c r="C45" s="108">
        <v>2</v>
      </c>
      <c r="D45" s="110">
        <v>0.005786160636244258</v>
      </c>
      <c r="E45" s="110">
        <v>1.91204482964487</v>
      </c>
      <c r="F45" s="108" t="b">
        <v>0</v>
      </c>
      <c r="G45" s="108" t="b">
        <v>0</v>
      </c>
      <c r="H45" s="108" t="b">
        <v>0</v>
      </c>
      <c r="I45" s="108" t="b">
        <v>0</v>
      </c>
      <c r="J45" s="108" t="b">
        <v>0</v>
      </c>
      <c r="K45" s="108" t="b">
        <v>0</v>
      </c>
    </row>
    <row r="46" spans="1:11" ht="15">
      <c r="A46" s="108" t="s">
        <v>595</v>
      </c>
      <c r="B46" s="108" t="s">
        <v>624</v>
      </c>
      <c r="C46" s="108">
        <v>2</v>
      </c>
      <c r="D46" s="110">
        <v>0.005786160636244258</v>
      </c>
      <c r="E46" s="110">
        <v>2.2130748253088512</v>
      </c>
      <c r="F46" s="108" t="b">
        <v>0</v>
      </c>
      <c r="G46" s="108" t="b">
        <v>0</v>
      </c>
      <c r="H46" s="108" t="b">
        <v>0</v>
      </c>
      <c r="I46" s="108" t="b">
        <v>0</v>
      </c>
      <c r="J46" s="108" t="b">
        <v>0</v>
      </c>
      <c r="K46" s="108" t="b">
        <v>0</v>
      </c>
    </row>
    <row r="47" spans="1:11" ht="15">
      <c r="A47" s="108" t="s">
        <v>626</v>
      </c>
      <c r="B47" s="108" t="s">
        <v>627</v>
      </c>
      <c r="C47" s="108">
        <v>2</v>
      </c>
      <c r="D47" s="110">
        <v>0.005786160636244258</v>
      </c>
      <c r="E47" s="110">
        <v>2.3891660843645326</v>
      </c>
      <c r="F47" s="108" t="b">
        <v>0</v>
      </c>
      <c r="G47" s="108" t="b">
        <v>0</v>
      </c>
      <c r="H47" s="108" t="b">
        <v>0</v>
      </c>
      <c r="I47" s="108" t="b">
        <v>0</v>
      </c>
      <c r="J47" s="108" t="b">
        <v>0</v>
      </c>
      <c r="K47" s="108" t="b">
        <v>0</v>
      </c>
    </row>
    <row r="48" spans="1:11" ht="15">
      <c r="A48" s="108" t="s">
        <v>627</v>
      </c>
      <c r="B48" s="108" t="s">
        <v>628</v>
      </c>
      <c r="C48" s="108">
        <v>2</v>
      </c>
      <c r="D48" s="110">
        <v>0.005786160636244258</v>
      </c>
      <c r="E48" s="110">
        <v>2.3891660843645326</v>
      </c>
      <c r="F48" s="108" t="b">
        <v>0</v>
      </c>
      <c r="G48" s="108" t="b">
        <v>0</v>
      </c>
      <c r="H48" s="108" t="b">
        <v>0</v>
      </c>
      <c r="I48" s="108" t="b">
        <v>0</v>
      </c>
      <c r="J48" s="108" t="b">
        <v>0</v>
      </c>
      <c r="K48" s="108" t="b">
        <v>0</v>
      </c>
    </row>
    <row r="49" spans="1:11" ht="15">
      <c r="A49" s="108" t="s">
        <v>628</v>
      </c>
      <c r="B49" s="108" t="s">
        <v>629</v>
      </c>
      <c r="C49" s="108">
        <v>2</v>
      </c>
      <c r="D49" s="110">
        <v>0.005786160636244258</v>
      </c>
      <c r="E49" s="110">
        <v>2.3891660843645326</v>
      </c>
      <c r="F49" s="108" t="b">
        <v>0</v>
      </c>
      <c r="G49" s="108" t="b">
        <v>0</v>
      </c>
      <c r="H49" s="108" t="b">
        <v>0</v>
      </c>
      <c r="I49" s="108" t="b">
        <v>0</v>
      </c>
      <c r="J49" s="108" t="b">
        <v>0</v>
      </c>
      <c r="K49" s="108" t="b">
        <v>0</v>
      </c>
    </row>
    <row r="50" spans="1:11" ht="15">
      <c r="A50" s="108" t="s">
        <v>591</v>
      </c>
      <c r="B50" s="108" t="s">
        <v>630</v>
      </c>
      <c r="C50" s="108">
        <v>2</v>
      </c>
      <c r="D50" s="110">
        <v>0.00679632840692876</v>
      </c>
      <c r="E50" s="110">
        <v>2.2130748253088512</v>
      </c>
      <c r="F50" s="108" t="b">
        <v>0</v>
      </c>
      <c r="G50" s="108" t="b">
        <v>0</v>
      </c>
      <c r="H50" s="108" t="b">
        <v>0</v>
      </c>
      <c r="I50" s="108" t="b">
        <v>0</v>
      </c>
      <c r="J50" s="108" t="b">
        <v>0</v>
      </c>
      <c r="K50" s="108" t="b">
        <v>0</v>
      </c>
    </row>
    <row r="51" spans="1:11" ht="15">
      <c r="A51" s="108" t="s">
        <v>630</v>
      </c>
      <c r="B51" s="108" t="s">
        <v>597</v>
      </c>
      <c r="C51" s="108">
        <v>2</v>
      </c>
      <c r="D51" s="110">
        <v>0.00679632840692876</v>
      </c>
      <c r="E51" s="110">
        <v>2.2130748253088512</v>
      </c>
      <c r="F51" s="108" t="b">
        <v>0</v>
      </c>
      <c r="G51" s="108" t="b">
        <v>0</v>
      </c>
      <c r="H51" s="108" t="b">
        <v>0</v>
      </c>
      <c r="I51" s="108" t="b">
        <v>0</v>
      </c>
      <c r="J51" s="108" t="b">
        <v>0</v>
      </c>
      <c r="K51" s="108" t="b">
        <v>0</v>
      </c>
    </row>
    <row r="52" spans="1:11" ht="15">
      <c r="A52" s="108" t="s">
        <v>597</v>
      </c>
      <c r="B52" s="108" t="s">
        <v>631</v>
      </c>
      <c r="C52" s="108">
        <v>2</v>
      </c>
      <c r="D52" s="110">
        <v>0.00679632840692876</v>
      </c>
      <c r="E52" s="110">
        <v>2.2130748253088512</v>
      </c>
      <c r="F52" s="108" t="b">
        <v>0</v>
      </c>
      <c r="G52" s="108" t="b">
        <v>0</v>
      </c>
      <c r="H52" s="108" t="b">
        <v>0</v>
      </c>
      <c r="I52" s="108" t="b">
        <v>0</v>
      </c>
      <c r="J52" s="108" t="b">
        <v>0</v>
      </c>
      <c r="K52" s="108" t="b">
        <v>0</v>
      </c>
    </row>
    <row r="53" spans="1:11" ht="15">
      <c r="A53" s="108" t="s">
        <v>633</v>
      </c>
      <c r="B53" s="108" t="s">
        <v>564</v>
      </c>
      <c r="C53" s="108">
        <v>2</v>
      </c>
      <c r="D53" s="110">
        <v>0.005786160636244258</v>
      </c>
      <c r="E53" s="110">
        <v>1.78710609303657</v>
      </c>
      <c r="F53" s="108" t="b">
        <v>0</v>
      </c>
      <c r="G53" s="108" t="b">
        <v>0</v>
      </c>
      <c r="H53" s="108" t="b">
        <v>0</v>
      </c>
      <c r="I53" s="108" t="b">
        <v>0</v>
      </c>
      <c r="J53" s="108" t="b">
        <v>0</v>
      </c>
      <c r="K53" s="108" t="b">
        <v>0</v>
      </c>
    </row>
    <row r="54" spans="1:11" ht="15">
      <c r="A54" s="108" t="s">
        <v>634</v>
      </c>
      <c r="B54" s="108" t="s">
        <v>635</v>
      </c>
      <c r="C54" s="108">
        <v>2</v>
      </c>
      <c r="D54" s="110">
        <v>0.00679632840692876</v>
      </c>
      <c r="E54" s="110">
        <v>2.3891660843645326</v>
      </c>
      <c r="F54" s="108" t="b">
        <v>0</v>
      </c>
      <c r="G54" s="108" t="b">
        <v>0</v>
      </c>
      <c r="H54" s="108" t="b">
        <v>0</v>
      </c>
      <c r="I54" s="108" t="b">
        <v>0</v>
      </c>
      <c r="J54" s="108" t="b">
        <v>0</v>
      </c>
      <c r="K54" s="108" t="b">
        <v>0</v>
      </c>
    </row>
    <row r="55" spans="1:11" ht="15">
      <c r="A55" s="108" t="s">
        <v>635</v>
      </c>
      <c r="B55" s="108" t="s">
        <v>636</v>
      </c>
      <c r="C55" s="108">
        <v>2</v>
      </c>
      <c r="D55" s="110">
        <v>0.00679632840692876</v>
      </c>
      <c r="E55" s="110">
        <v>2.3891660843645326</v>
      </c>
      <c r="F55" s="108" t="b">
        <v>0</v>
      </c>
      <c r="G55" s="108" t="b">
        <v>0</v>
      </c>
      <c r="H55" s="108" t="b">
        <v>0</v>
      </c>
      <c r="I55" s="108" t="b">
        <v>0</v>
      </c>
      <c r="J55" s="108" t="b">
        <v>0</v>
      </c>
      <c r="K55" s="108" t="b">
        <v>0</v>
      </c>
    </row>
    <row r="56" spans="1:11" ht="15">
      <c r="A56" s="108" t="s">
        <v>547</v>
      </c>
      <c r="B56" s="108" t="s">
        <v>641</v>
      </c>
      <c r="C56" s="108">
        <v>2</v>
      </c>
      <c r="D56" s="110">
        <v>0.005786160636244258</v>
      </c>
      <c r="E56" s="110">
        <v>1.845098040014257</v>
      </c>
      <c r="F56" s="108" t="b">
        <v>0</v>
      </c>
      <c r="G56" s="108" t="b">
        <v>0</v>
      </c>
      <c r="H56" s="108" t="b">
        <v>0</v>
      </c>
      <c r="I56" s="108" t="b">
        <v>0</v>
      </c>
      <c r="J56" s="108" t="b">
        <v>0</v>
      </c>
      <c r="K56" s="108" t="b">
        <v>0</v>
      </c>
    </row>
    <row r="57" spans="1:11" ht="15">
      <c r="A57" s="108" t="s">
        <v>548</v>
      </c>
      <c r="B57" s="108" t="s">
        <v>574</v>
      </c>
      <c r="C57" s="108">
        <v>2</v>
      </c>
      <c r="D57" s="110">
        <v>0.005786160636244258</v>
      </c>
      <c r="E57" s="110">
        <v>1.6901960800285136</v>
      </c>
      <c r="F57" s="108" t="b">
        <v>0</v>
      </c>
      <c r="G57" s="108" t="b">
        <v>0</v>
      </c>
      <c r="H57" s="108" t="b">
        <v>0</v>
      </c>
      <c r="I57" s="108" t="b">
        <v>0</v>
      </c>
      <c r="J57" s="108" t="b">
        <v>0</v>
      </c>
      <c r="K57" s="108" t="b">
        <v>0</v>
      </c>
    </row>
    <row r="58" spans="1:11" ht="15">
      <c r="A58" s="108" t="s">
        <v>574</v>
      </c>
      <c r="B58" s="108" t="s">
        <v>642</v>
      </c>
      <c r="C58" s="108">
        <v>2</v>
      </c>
      <c r="D58" s="110">
        <v>0.005786160636244258</v>
      </c>
      <c r="E58" s="110">
        <v>2.3891660843645326</v>
      </c>
      <c r="F58" s="108" t="b">
        <v>0</v>
      </c>
      <c r="G58" s="108" t="b">
        <v>0</v>
      </c>
      <c r="H58" s="108" t="b">
        <v>0</v>
      </c>
      <c r="I58" s="108" t="b">
        <v>0</v>
      </c>
      <c r="J58" s="108" t="b">
        <v>0</v>
      </c>
      <c r="K58" s="108" t="b">
        <v>0</v>
      </c>
    </row>
    <row r="59" spans="1:11" ht="15">
      <c r="A59" s="108" t="s">
        <v>566</v>
      </c>
      <c r="B59" s="108" t="s">
        <v>643</v>
      </c>
      <c r="C59" s="108">
        <v>2</v>
      </c>
      <c r="D59" s="110">
        <v>0.005786160636244258</v>
      </c>
      <c r="E59" s="110">
        <v>2.2130748253088512</v>
      </c>
      <c r="F59" s="108" t="b">
        <v>0</v>
      </c>
      <c r="G59" s="108" t="b">
        <v>0</v>
      </c>
      <c r="H59" s="108" t="b">
        <v>0</v>
      </c>
      <c r="I59" s="108" t="b">
        <v>0</v>
      </c>
      <c r="J59" s="108" t="b">
        <v>0</v>
      </c>
      <c r="K59" s="108" t="b">
        <v>0</v>
      </c>
    </row>
    <row r="60" spans="1:11" ht="15">
      <c r="A60" s="108" t="s">
        <v>643</v>
      </c>
      <c r="B60" s="108" t="s">
        <v>644</v>
      </c>
      <c r="C60" s="108">
        <v>2</v>
      </c>
      <c r="D60" s="110">
        <v>0.005786160636244258</v>
      </c>
      <c r="E60" s="110">
        <v>2.3891660843645326</v>
      </c>
      <c r="F60" s="108" t="b">
        <v>0</v>
      </c>
      <c r="G60" s="108" t="b">
        <v>0</v>
      </c>
      <c r="H60" s="108" t="b">
        <v>0</v>
      </c>
      <c r="I60" s="108" t="b">
        <v>0</v>
      </c>
      <c r="J60" s="108" t="b">
        <v>0</v>
      </c>
      <c r="K60" s="108" t="b">
        <v>0</v>
      </c>
    </row>
    <row r="61" spans="1:11" ht="15">
      <c r="A61" s="108" t="s">
        <v>644</v>
      </c>
      <c r="B61" s="108" t="s">
        <v>645</v>
      </c>
      <c r="C61" s="108">
        <v>2</v>
      </c>
      <c r="D61" s="110">
        <v>0.005786160636244258</v>
      </c>
      <c r="E61" s="110">
        <v>2.3891660843645326</v>
      </c>
      <c r="F61" s="108" t="b">
        <v>0</v>
      </c>
      <c r="G61" s="108" t="b">
        <v>0</v>
      </c>
      <c r="H61" s="108" t="b">
        <v>0</v>
      </c>
      <c r="I61" s="108" t="b">
        <v>0</v>
      </c>
      <c r="J61" s="108" t="b">
        <v>0</v>
      </c>
      <c r="K61" s="108" t="b">
        <v>0</v>
      </c>
    </row>
    <row r="62" spans="1:11" ht="15">
      <c r="A62" s="108" t="s">
        <v>645</v>
      </c>
      <c r="B62" s="108" t="s">
        <v>646</v>
      </c>
      <c r="C62" s="108">
        <v>2</v>
      </c>
      <c r="D62" s="110">
        <v>0.005786160636244258</v>
      </c>
      <c r="E62" s="110">
        <v>2.3891660843645326</v>
      </c>
      <c r="F62" s="108" t="b">
        <v>0</v>
      </c>
      <c r="G62" s="108" t="b">
        <v>0</v>
      </c>
      <c r="H62" s="108" t="b">
        <v>0</v>
      </c>
      <c r="I62" s="108" t="b">
        <v>0</v>
      </c>
      <c r="J62" s="108" t="b">
        <v>0</v>
      </c>
      <c r="K62" s="108" t="b">
        <v>0</v>
      </c>
    </row>
    <row r="63" spans="1:11" ht="15">
      <c r="A63" s="108" t="s">
        <v>647</v>
      </c>
      <c r="B63" s="108" t="s">
        <v>648</v>
      </c>
      <c r="C63" s="108">
        <v>2</v>
      </c>
      <c r="D63" s="110">
        <v>0.005786160636244258</v>
      </c>
      <c r="E63" s="110">
        <v>2.3891660843645326</v>
      </c>
      <c r="F63" s="108" t="b">
        <v>0</v>
      </c>
      <c r="G63" s="108" t="b">
        <v>0</v>
      </c>
      <c r="H63" s="108" t="b">
        <v>0</v>
      </c>
      <c r="I63" s="108" t="b">
        <v>0</v>
      </c>
      <c r="J63" s="108" t="b">
        <v>0</v>
      </c>
      <c r="K63" s="108" t="b">
        <v>0</v>
      </c>
    </row>
    <row r="64" spans="1:11" ht="15">
      <c r="A64" s="108" t="s">
        <v>648</v>
      </c>
      <c r="B64" s="108" t="s">
        <v>649</v>
      </c>
      <c r="C64" s="108">
        <v>2</v>
      </c>
      <c r="D64" s="110">
        <v>0.005786160636244258</v>
      </c>
      <c r="E64" s="110">
        <v>2.3891660843645326</v>
      </c>
      <c r="F64" s="108" t="b">
        <v>0</v>
      </c>
      <c r="G64" s="108" t="b">
        <v>0</v>
      </c>
      <c r="H64" s="108" t="b">
        <v>0</v>
      </c>
      <c r="I64" s="108" t="b">
        <v>0</v>
      </c>
      <c r="J64" s="108" t="b">
        <v>0</v>
      </c>
      <c r="K64" s="108" t="b">
        <v>0</v>
      </c>
    </row>
    <row r="65" spans="1:11" ht="15">
      <c r="A65" s="108" t="s">
        <v>573</v>
      </c>
      <c r="B65" s="108" t="s">
        <v>572</v>
      </c>
      <c r="C65" s="108">
        <v>2</v>
      </c>
      <c r="D65" s="110">
        <v>0.005786160636244258</v>
      </c>
      <c r="E65" s="110">
        <v>1.5932860670204574</v>
      </c>
      <c r="F65" s="108" t="b">
        <v>0</v>
      </c>
      <c r="G65" s="108" t="b">
        <v>0</v>
      </c>
      <c r="H65" s="108" t="b">
        <v>0</v>
      </c>
      <c r="I65" s="108" t="b">
        <v>0</v>
      </c>
      <c r="J65" s="108" t="b">
        <v>0</v>
      </c>
      <c r="K65" s="108" t="b">
        <v>0</v>
      </c>
    </row>
    <row r="66" spans="1:11" ht="15">
      <c r="A66" s="108" t="s">
        <v>562</v>
      </c>
      <c r="B66" s="108" t="s">
        <v>650</v>
      </c>
      <c r="C66" s="108">
        <v>2</v>
      </c>
      <c r="D66" s="110">
        <v>0.005786160636244258</v>
      </c>
      <c r="E66" s="110">
        <v>1.78710609303657</v>
      </c>
      <c r="F66" s="108" t="b">
        <v>0</v>
      </c>
      <c r="G66" s="108" t="b">
        <v>0</v>
      </c>
      <c r="H66" s="108" t="b">
        <v>0</v>
      </c>
      <c r="I66" s="108" t="b">
        <v>0</v>
      </c>
      <c r="J66" s="108" t="b">
        <v>0</v>
      </c>
      <c r="K66" s="108" t="b">
        <v>0</v>
      </c>
    </row>
    <row r="67" spans="1:11" ht="15">
      <c r="A67" s="108" t="s">
        <v>549</v>
      </c>
      <c r="B67" s="108" t="s">
        <v>550</v>
      </c>
      <c r="C67" s="108">
        <v>2</v>
      </c>
      <c r="D67" s="110">
        <v>0.005786160636244258</v>
      </c>
      <c r="E67" s="110">
        <v>0.640978057358332</v>
      </c>
      <c r="F67" s="108" t="b">
        <v>0</v>
      </c>
      <c r="G67" s="108" t="b">
        <v>0</v>
      </c>
      <c r="H67" s="108" t="b">
        <v>0</v>
      </c>
      <c r="I67" s="108" t="b">
        <v>0</v>
      </c>
      <c r="J67" s="108" t="b">
        <v>0</v>
      </c>
      <c r="K67" s="108" t="b">
        <v>0</v>
      </c>
    </row>
    <row r="68" spans="1:11" ht="15">
      <c r="A68" s="108" t="s">
        <v>550</v>
      </c>
      <c r="B68" s="108" t="s">
        <v>651</v>
      </c>
      <c r="C68" s="108">
        <v>2</v>
      </c>
      <c r="D68" s="110">
        <v>0.005786160636244258</v>
      </c>
      <c r="E68" s="110">
        <v>1.5440680443502757</v>
      </c>
      <c r="F68" s="108" t="b">
        <v>0</v>
      </c>
      <c r="G68" s="108" t="b">
        <v>0</v>
      </c>
      <c r="H68" s="108" t="b">
        <v>0</v>
      </c>
      <c r="I68" s="108" t="b">
        <v>0</v>
      </c>
      <c r="J68" s="108" t="b">
        <v>0</v>
      </c>
      <c r="K68" s="108" t="b">
        <v>0</v>
      </c>
    </row>
    <row r="69" spans="1:11" ht="15">
      <c r="A69" s="108" t="s">
        <v>651</v>
      </c>
      <c r="B69" s="108" t="s">
        <v>562</v>
      </c>
      <c r="C69" s="108">
        <v>2</v>
      </c>
      <c r="D69" s="110">
        <v>0.005786160636244258</v>
      </c>
      <c r="E69" s="110">
        <v>1.78710609303657</v>
      </c>
      <c r="F69" s="108" t="b">
        <v>0</v>
      </c>
      <c r="G69" s="108" t="b">
        <v>0</v>
      </c>
      <c r="H69" s="108" t="b">
        <v>0</v>
      </c>
      <c r="I69" s="108" t="b">
        <v>0</v>
      </c>
      <c r="J69" s="108" t="b">
        <v>0</v>
      </c>
      <c r="K69" s="108" t="b">
        <v>0</v>
      </c>
    </row>
    <row r="70" spans="1:11" ht="15">
      <c r="A70" s="108" t="s">
        <v>652</v>
      </c>
      <c r="B70" s="108" t="s">
        <v>653</v>
      </c>
      <c r="C70" s="108">
        <v>2</v>
      </c>
      <c r="D70" s="110">
        <v>0.00679632840692876</v>
      </c>
      <c r="E70" s="110">
        <v>2.3891660843645326</v>
      </c>
      <c r="F70" s="108" t="b">
        <v>0</v>
      </c>
      <c r="G70" s="108" t="b">
        <v>0</v>
      </c>
      <c r="H70" s="108" t="b">
        <v>0</v>
      </c>
      <c r="I70" s="108" t="b">
        <v>0</v>
      </c>
      <c r="J70" s="108" t="b">
        <v>0</v>
      </c>
      <c r="K70" s="108" t="b">
        <v>0</v>
      </c>
    </row>
    <row r="71" spans="1:11" ht="15">
      <c r="A71" s="108" t="s">
        <v>653</v>
      </c>
      <c r="B71" s="108" t="s">
        <v>654</v>
      </c>
      <c r="C71" s="108">
        <v>2</v>
      </c>
      <c r="D71" s="110">
        <v>0.00679632840692876</v>
      </c>
      <c r="E71" s="110">
        <v>2.3891660843645326</v>
      </c>
      <c r="F71" s="108" t="b">
        <v>0</v>
      </c>
      <c r="G71" s="108" t="b">
        <v>0</v>
      </c>
      <c r="H71" s="108" t="b">
        <v>0</v>
      </c>
      <c r="I71" s="108" t="b">
        <v>0</v>
      </c>
      <c r="J71" s="108" t="b">
        <v>0</v>
      </c>
      <c r="K71" s="108" t="b">
        <v>0</v>
      </c>
    </row>
    <row r="72" spans="1:11" ht="15">
      <c r="A72" s="108" t="s">
        <v>654</v>
      </c>
      <c r="B72" s="108" t="s">
        <v>655</v>
      </c>
      <c r="C72" s="108">
        <v>2</v>
      </c>
      <c r="D72" s="110">
        <v>0.00679632840692876</v>
      </c>
      <c r="E72" s="110">
        <v>2.3891660843645326</v>
      </c>
      <c r="F72" s="108" t="b">
        <v>0</v>
      </c>
      <c r="G72" s="108" t="b">
        <v>0</v>
      </c>
      <c r="H72" s="108" t="b">
        <v>0</v>
      </c>
      <c r="I72" s="108" t="b">
        <v>0</v>
      </c>
      <c r="J72" s="108" t="b">
        <v>0</v>
      </c>
      <c r="K72" s="108" t="b">
        <v>0</v>
      </c>
    </row>
  </sheetData>
  <printOptions/>
  <pageMargins left="0.7" right="0.7" top="0.787401575" bottom="0.7874015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49F0C75-F51F-4E25-8795-31844E4E7F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2019-09-11T08:13:32Z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