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<sst xmlns="http://schemas.openxmlformats.org/spreadsheetml/2006/main" count="3558" uniqueCount="991">
  <si>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</si>
  <si>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</si>
  <si>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</si>
  <si>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</si>
  <si>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</si>
  <si>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</si>
  <si>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</si>
  <si>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</si>
  <si>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</si>
  <si>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</si>
  <si>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</si>
  <si>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</si>
  <si>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</si>
  <si>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</si>
  <si>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</si>
  <si>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</si>
  <si>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</si>
  <si>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</si>
  <si>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</si>
  <si>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</si>
  <si>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</si>
  <si>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</si>
  <si>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</si>
  <si>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</si>
  <si>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</si>
  <si>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</si>
  <si>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</si>
  <si>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</si>
  <si>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</si>
  <si>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</si>
  <si>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</si>
  <si>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</si>
  <si>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</si>
  <si>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</si>
  <si>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</si>
  <si>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</si>
  <si>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</si>
  <si>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</si>
  <si>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</si>
  <si>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</si>
  <si>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</si>
  <si>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</si>
  <si>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</si>
  <si>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</si>
  <si>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</si>
  <si>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</si>
  <si>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</si>
  <si>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</si>
  <si>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</si>
  <si>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</si>
  <si>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</si>
  <si>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</si>
  <si>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</si>
  <si>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</si>
  <si>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</si>
  <si>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</si>
  <si>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</si>
  <si>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</si>
  <si>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</si>
  <si>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</si>
  <si>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</si>
  <si>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</si>
  <si>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</si>
  <si>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</si>
  <si>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</si>
  <si>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</si>
  <si>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</si>
  <si>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</si>
  <si>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</si>
  <si>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</si>
  <si>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</si>
  <si>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</si>
  <si>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</si>
  <si>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</si>
  <si>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</si>
  <si>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</si>
  <si>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</si>
  <si>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</si>
  <si>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</si>
  <si>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</si>
  <si>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</si>
  <si>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</si>
  <si>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</si>
  <si>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</si>
  <si>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</si>
  <si>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</si>
  <si>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</si>
  <si>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</si>
  <si>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</si>
  <si>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</si>
  <si>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</si>
  <si>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</si>
  <si>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</si>
  <si>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</si>
  <si>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</si>
  <si>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</si>
  <si>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</si>
  <si>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</si>
  <si>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</si>
  <si>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</si>
  <si>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</si>
  <si>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</si>
  <si>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</si>
  <si>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</si>
  <si>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</si>
  <si>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</si>
  <si>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</si>
  <si>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</si>
  <si>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</si>
  <si>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</si>
  <si>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</si>
  <si>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</si>
  <si>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</si>
  <si>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</si>
  <si>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</si>
  <si>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</si>
  <si>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</si>
  <si>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</si>
  <si>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</si>
  <si>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</si>
  <si>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</si>
  <si>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</si>
  <si>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</si>
  <si>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</si>
  <si>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</si>
  <si>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</si>
  <si>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</si>
  <si>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</si>
  <si>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</si>
  <si>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</si>
  <si>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</si>
  <si>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</si>
  <si>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</si>
  <si>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</si>
  <si>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</si>
  <si>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</si>
  <si>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</si>
  <si>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</si>
  <si>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</si>
  <si>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</si>
  <si>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</si>
  <si>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</si>
  <si>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</si>
  <si>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</si>
  <si>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</si>
  <si>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</si>
  <si>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</si>
  <si>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</si>
  <si>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</si>
  <si>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</si>
  <si>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</si>
  <si>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</si>
  <si>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</si>
  <si>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</si>
  <si>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</si>
  <si>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</si>
  <si>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</si>
  <si>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</si>
  <si>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</si>
  <si>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</si>
  <si>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</si>
  <si>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</si>
  <si>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</si>
  <si>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</si>
  <si>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</si>
  <si>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</si>
  <si>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</si>
  <si>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</si>
  <si>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</si>
  <si>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</si>
  <si>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</si>
  <si>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</si>
  <si>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</si>
  <si>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</si>
  <si>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</si>
  <si>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</si>
  <si>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</si>
  <si>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</si>
  <si>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</si>
  <si>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</si>
  <si>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</si>
  <si>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</si>
  <si>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</si>
  <si>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</si>
  <si>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</si>
  <si>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</si>
  <si>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</si>
  <si>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</si>
  <si>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</si>
  <si>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</si>
  <si>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</si>
  <si>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</si>
  <si>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</si>
  <si>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</si>
  <si>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</si>
  <si>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</si>
  <si>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</si>
  <si>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</si>
  <si>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</si>
  <si>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</si>
  <si>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</si>
  <si>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</si>
  <si>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</si>
  <si>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</si>
  <si>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</si>
  <si>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</si>
  <si>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</si>
  <si>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</si>
  <si>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</si>
  <si>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</si>
  <si>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</si>
  <si>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</si>
  <si>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ikwattro</t>
  </si>
  <si>
    <t>kristophediaz</t>
  </si>
  <si>
    <t>johncaito</t>
  </si>
  <si>
    <t>_nicolascantu</t>
  </si>
  <si>
    <t>enrikelopez</t>
  </si>
  <si>
    <t>allthingsgraph</t>
  </si>
  <si>
    <t>neprasad</t>
  </si>
  <si>
    <t>datao</t>
  </si>
  <si>
    <t>amyhodler</t>
  </si>
  <si>
    <t>suman_1983</t>
  </si>
  <si>
    <t>neo4j</t>
  </si>
  <si>
    <t>bajajvaurn</t>
  </si>
  <si>
    <t>inserpio</t>
  </si>
  <si>
    <t>mlmattou</t>
  </si>
  <si>
    <t>graphconnect</t>
  </si>
  <si>
    <t>jocelyn_neo4j</t>
  </si>
  <si>
    <t>cjisalock</t>
  </si>
  <si>
    <t>ubs</t>
  </si>
  <si>
    <t>synced_global</t>
  </si>
  <si>
    <t>graph_aware</t>
  </si>
  <si>
    <t>ryguyrg</t>
  </si>
  <si>
    <t>wixonchris</t>
  </si>
  <si>
    <t>redmonk</t>
  </si>
  <si>
    <t>sogrady</t>
  </si>
  <si>
    <t>bwmerkl</t>
  </si>
  <si>
    <t>davidmeza1</t>
  </si>
  <si>
    <t>Mentions</t>
  </si>
  <si>
    <t>Replies to</t>
  </si>
  <si>
    <t>RT @GraphConnect: [From the archives:]
Liberating Knowledge #MachineLearning Techniques with Neo4j – a #GraphConnect talk with Rod Schley,…</t>
  </si>
  <si>
    <t>Presentation I gave at #GraphConnect "Using #Neo4j to Take Us to the Stars" https://t.co/uoruVtyuiC</t>
  </si>
  <si>
    <t>RT @AllThingsGraph: Presentation I gave at #GraphConnect "Using #Neo4j to Take Us to the Stars" https://t.co/uoruVtyuiC</t>
  </si>
  <si>
    <t>RT @neo4j: Visual Cypher: Presenting Tools That Create, Visualize and Parse Cypher â€“ a #GraphConnect talk with Eric Monk of #Neo4j
httpâ€¦</t>
  </si>
  <si>
    <t>@cjIsALock Thanks! It's a not-so-secret wish to show off creative pieces based on graphs. (I have a poem, a short fiction, a little song, and now this!) If I can get enough examples, we might be able to get Neo4j to host at a GraphConnect.</t>
  </si>
  <si>
    <t>RT @GraphConnect: [From the archives:]
Transforming Health Information Technology with a #KnowledgeGraph â€“ a #GraphConnect talk by @WixonChâ€¦</t>
  </si>
  <si>
    <t>[From the archives:]
Real-Time #DataLineage at UBS â€“ a GraphConnect talk with Sidarth Goyal and Wren Chan, who are both Senior Software Engineers and Technical Leads @UBS.
https://t.co/wZx1d9F3wE
#Neo4j #GraphDatabase</t>
  </si>
  <si>
    <t>RT @neo4j: [From the archives:]
Real-Time #DataLineage at UBS â€“ a GraphConnect talk with Sidarth Goyal and Wren Chan, who are both Senior Sâ€¦</t>
  </si>
  <si>
    <t>#GraphCast: #GraphConnect 2020, Early Bird Pricing!
by @jocelyn_neo4j 
https://t.co/qat4zv2vGG
#Neo4jCommunity #GraphTechnology</t>
  </si>
  <si>
    <t>Visual Cypher: Presenting Tools That Create, Visualize and Parse Cypher â€“ a #GraphConnect talk with Eric Monk of #Neo4j
https://t.co/q4RpaZHA7Y
#ConnectedData #GraphDatabase</t>
  </si>
  <si>
    <t>[From the archives:]
Picture This: How AIG Visualizes Propagation of Risk â€“ a #GraphConnect talk by Jim Barret of AIG
https://t.co/AnhfQ5of0G
#DataVisualization #Neo4j</t>
  </si>
  <si>
    <t>RT @neo4j: [From the archives:]
Real-Time #DataLineage at UBS – a GraphConnect talk with Sidarth Goyal and Wren Chan, who are both Senior S…</t>
  </si>
  <si>
    <t>GraphConnect 2018: Linking AI and Graph DB by @Synced_Global https://t.co/2NeGhG7akC</t>
  </si>
  <si>
    <t>[From the archives:]
Liberating Knowledge #MachineLearning Techniques with Neo4j – a #GraphConnect talk with Rod Schley, Dr. Alessandro Negro and Christophe Willemsen of @graph_aware
https://t.co/lVDdQPwVNi
#KnowledgeGraphs #Neo4j #Hume</t>
  </si>
  <si>
    <t>[From the GraphConnect archives:] 
Save the Date for a Three-Day, Super-Powered @GraphConnect2020 Experience
by @ryguyrg 
https://t.co/DWwrRgzUVp
#GraphConnect #Neo4j #GraphTour</t>
  </si>
  <si>
    <t>[From the archives:]
Transforming Health Information Technology with a #KnowledgeGraph â€“ a #GraphConnect talk by @WixonChris, a vascular surgeon based in Savannah, Georgia.
https://t.co/MOrmupFcxv
#ConnectedData #Neo4j</t>
  </si>
  <si>
    <t>[From the #GraphConnect archives:]
Think About What You’re Building: 5-Minute Interview with @sogrady, Co-Founder @redmonk
https://t.co/PnCd275kDm
#neo4j #graphtechnology</t>
  </si>
  <si>
    <t>[From the archives:]
#Compliance at Scale: 5-Minute Interview with Lloyd Byrd, Vice President of Application Development and Technology Solutions at Convergys
By @bwmerkl
https://t.co/POikJk2835
#Neo4j #ConnectedData</t>
  </si>
  <si>
    <t>A great interview on expanding graph database innovations within your organization. https://t.co/yHuJNoSili</t>
  </si>
  <si>
    <t>Turning Data Into Actionable Knowledge: 5-Minute Interview with @davidmeza1
By @jocelyn_neo4j
https://t.co/ZqZhxfyDGn
#ConnectedData #Neo4j</t>
  </si>
  <si>
    <t>Turning Data Into Actionable Knowledge: 5-Minute Interview with @davidmeza1
By @jocelyn_neo4j
https://t.co/ZqZhxfyDGn
#ConnectedData #Neo4j</t>
  </si>
  <si>
    <t>Turning Data Into Actionable Knowledge: 5-Minute Interview with @davidmeza1
By @jocelyn_neo4j
https://t.co/ZqZhxfyDGn
#ConnectedData #Neo4j</t>
  </si>
  <si>
    <t>[Weekly Blog Roundup from Friday:]
Turning Data Into Actionable Knowledge: 5-Minute Interview with @davidmeza1
By @jocelyn_neo4j
https://t.co/ZqZhxfyDGn
#ConnectedData #Neo4j</t>
  </si>
  <si>
    <t>Turning Data Into Actionable Knowledge: 5-Minute Interview with @davidmeza1
By @jocelyn_neo4j
https://t.co/ZqZhxfyDGn
#ConnectedData #Neo4j</t>
  </si>
  <si>
    <t>Innovate In Less Than a Week: 5-Minute Interview with Alessandro Svensson, head of Neo4j Innovation Labs
https://t.co/TkmGaaJbo0
#Neo4j #GraphDatabase #DesignThinking</t>
  </si>
  <si>
    <t>#GraphCast: #GraphConnect 2020, Early Bird Pricing
https://t.co/5WUmKeukUq
#Neo4jCommunity #GraphTechnology</t>
  </si>
  <si>
    <t>Visual #Cypher: Presenting Tools That Create, Visualize and Parse Cypher â€“ a #GraphConnect talk with Eric Monk of #Neo4j
https://t.co/hfOyRoaiym
#ConnectedData #GraphDatabase</t>
  </si>
  <si>
    <t>Innovate In Less Than a Week: 5-Minute Interview with Alessandro Svensson, head of Neo4j Innovation Labs
https://t.co/TkmGaaJbo0
#Neo4j #GraphDatabase #DesignThinking</t>
  </si>
  <si>
    <t>https://www.youtube.com/watch?v=99GO-aeK20s&amp;feature=youtu.be</t>
  </si>
  <si>
    <t>https://neo4j.com/blog/real-time-data-lineage-ubs</t>
  </si>
  <si>
    <t>https://neo4j.com/blog/graphcast-graphconnect-2020-early-bird-pricing/?ref=social-blog</t>
  </si>
  <si>
    <t>https://neo4j.com/blog/visual-cypher-presenting-tools-create-visualize-parse-cypher</t>
  </si>
  <si>
    <t>https://neo4j.com/blog/picture-this-how-aig-visualizes-propagation-of-risk</t>
  </si>
  <si>
    <t>https://link.medium.com/9Uf46ACDA0</t>
  </si>
  <si>
    <t>https://neo4j.com/blog/liberating-knowledge-machine-learning-techniques-neo4j</t>
  </si>
  <si>
    <t>https://neo4j.com/blog/save-the-date-for-graphconnect-2020/</t>
  </si>
  <si>
    <t>https://neo4j.com/blog/transforming-health-information-technology-knowledge-graph</t>
  </si>
  <si>
    <t>https://neo4j.com/blog/5-minute-interview-with-stephen-ogrady</t>
  </si>
  <si>
    <t>https://neo4j.com/blog/5-minute-interview-lloyd-byrd</t>
  </si>
  <si>
    <t>https://twitter.com/GraphConnect/status/1177608084220456962</t>
  </si>
  <si>
    <t>https://neo4j.com/blog/5-minute-interview-david-meza/?ref=social-blog</t>
  </si>
  <si>
    <t>https://neo4j.com/blog/innovate-5-min-interview-alessandro-svensson/?ref=social-team</t>
  </si>
  <si>
    <t>youtube.com</t>
  </si>
  <si>
    <t>neo4j.com</t>
  </si>
  <si>
    <t>medium.com</t>
  </si>
  <si>
    <t>twitter.com</t>
  </si>
  <si>
    <t>machinelearning graphconnect</t>
  </si>
  <si>
    <t>graphconnect neo4j</t>
  </si>
  <si>
    <t>knowledgegraph graphconnect</t>
  </si>
  <si>
    <t>datalineage neo4j graphdatabase</t>
  </si>
  <si>
    <t>datalineage</t>
  </si>
  <si>
    <t>graphcast graphconnect neo4jcommunity graphtechnology</t>
  </si>
  <si>
    <t>graphconnect neo4j connecteddata graphdatabase</t>
  </si>
  <si>
    <t>graphconnect datavisualization neo4j</t>
  </si>
  <si>
    <t>machinelearning graphconnect knowledgegraphs neo4j hume</t>
  </si>
  <si>
    <t>graphconnect neo4j graphtour</t>
  </si>
  <si>
    <t>knowledgegraph graphconnect connecteddata neo4j</t>
  </si>
  <si>
    <t>graphconnect neo4j graphtechnology</t>
  </si>
  <si>
    <t>compliance neo4j connecteddata</t>
  </si>
  <si>
    <t>connecteddata neo4j</t>
  </si>
  <si>
    <t>neo4j graphdatabase designthinking</t>
  </si>
  <si>
    <t>cypher graphconnect neo4j connecteddata graphdatabase</t>
  </si>
  <si>
    <t>http://pbs.twimg.com/profile_images/712782956205588480/SH-FHeKq_normal.jpg</t>
  </si>
  <si>
    <t>http://pbs.twimg.com/profile_images/702953337335869440/e6OrEtdF_normal.png</t>
  </si>
  <si>
    <t>http://pbs.twimg.com/profile_images/748522634460143616/4Jt7b94z_normal.jpg</t>
  </si>
  <si>
    <t>http://pbs.twimg.com/profile_images/1032649902587822080/rEKD8K25_normal.jpg</t>
  </si>
  <si>
    <t>http://pbs.twimg.com/profile_images/474249917565636608/XjM9GUjo_normal.jpeg</t>
  </si>
  <si>
    <t>http://pbs.twimg.com/profile_images/498648813335089152/pIxLdYiR_normal.png</t>
  </si>
  <si>
    <t>http://pbs.twimg.com/profile_images/615354963154178050/wzjxHZKY_normal.jpg</t>
  </si>
  <si>
    <t>http://pbs.twimg.com/profile_images/378800000049138190/bed958d50d6aeeeac8961e3a3b4a4781_normal.jpeg</t>
  </si>
  <si>
    <t>http://pbs.twimg.com/profile_images/862312013070028800/DAvZrhi2_normal.jpg</t>
  </si>
  <si>
    <t>http://abs.twimg.com/sticky/default_profile_images/default_profile_normal.png</t>
  </si>
  <si>
    <t>http://pbs.twimg.com/profile_images/880015248324837376/rsuw4VRB_normal.jpg</t>
  </si>
  <si>
    <t>http://pbs.twimg.com/profile_images/972474830019809285/KvyRohui_normal.jpg</t>
  </si>
  <si>
    <t>http://pbs.twimg.com/profile_images/1014081717819363328/zKBBtKPL_normal.jpg</t>
  </si>
  <si>
    <t>http://pbs.twimg.com/profile_images/691627811044462593/QdmMKZtE_normal.jpg</t>
  </si>
  <si>
    <t>http://pbs.twimg.com/profile_images/1146512202343411712/U4i7A5cb_normal.png</t>
  </si>
  <si>
    <t>http://pbs.twimg.com/profile_images/997510619392761856/lQQ_HsDi_normal.jpg</t>
  </si>
  <si>
    <t>https://twitter.com/#!/ikwattro/status/1176943136620371968</t>
  </si>
  <si>
    <t>https://twitter.com/#!/kristophediaz/status/1176943156849455106</t>
  </si>
  <si>
    <t>https://twitter.com/#!/johncaito/status/1176965564453068803</t>
  </si>
  <si>
    <t>https://twitter.com/#!/_nicolascantu/status/1176979765951176704</t>
  </si>
  <si>
    <t>https://twitter.com/#!/enrikelopez/status/1177116249496662016</t>
  </si>
  <si>
    <t>https://twitter.com/#!/allthingsgraph/status/701104017405915136</t>
  </si>
  <si>
    <t>https://twitter.com/#!/neprasad/status/1177430371635318785</t>
  </si>
  <si>
    <t>https://twitter.com/#!/datao/status/1178814651330699266</t>
  </si>
  <si>
    <t>https://twitter.com/#!/amyhodler/status/1179093808769716224</t>
  </si>
  <si>
    <t>https://twitter.com/#!/suman_1983/status/1179226397052669953</t>
  </si>
  <si>
    <t>https://twitter.com/#!/suman_1983/status/1179582501964009472</t>
  </si>
  <si>
    <t>https://twitter.com/#!/neo4j/status/1179755733400899586</t>
  </si>
  <si>
    <t>https://twitter.com/#!/bajajvaurn/status/1178855595908055040</t>
  </si>
  <si>
    <t>https://twitter.com/#!/bajajvaurn/status/1179762280935723010</t>
  </si>
  <si>
    <t>https://twitter.com/#!/neo4j/status/1177510442358304768</t>
  </si>
  <si>
    <t>https://twitter.com/#!/neo4j/status/1178807739985866758</t>
  </si>
  <si>
    <t>https://twitter.com/#!/neo4j/status/1179442670097326080</t>
  </si>
  <si>
    <t>https://twitter.com/#!/inserpio/status/1179864395788308481</t>
  </si>
  <si>
    <t>https://twitter.com/#!/mlmattou/status/1181162503855845378</t>
  </si>
  <si>
    <t>https://twitter.com/#!/graphconnect/status/1176942952511356929</t>
  </si>
  <si>
    <t>https://twitter.com/#!/graphconnect/status/1179374221971132417</t>
  </si>
  <si>
    <t>https://twitter.com/#!/graphconnect/status/1179478911895425024</t>
  </si>
  <si>
    <t>https://twitter.com/#!/graphconnect/status/1180097988498280449</t>
  </si>
  <si>
    <t>https://twitter.com/#!/graphconnect/status/1180200667488690182</t>
  </si>
  <si>
    <t>https://twitter.com/#!/jocelyn_neo4j/status/1177626131496914945</t>
  </si>
  <si>
    <t>https://twitter.com/#!/graphconnect/status/1180130205131853825</t>
  </si>
  <si>
    <t>https://twitter.com/#!/graphconnect/status/1180186321165459460</t>
  </si>
  <si>
    <t>https://twitter.com/#!/graphconnect/status/1180264589214277632</t>
  </si>
  <si>
    <t>https://twitter.com/#!/graphconnect/status/1180513238649311232</t>
  </si>
  <si>
    <t>https://twitter.com/#!/graphconnect/status/1181291606667878406</t>
  </si>
  <si>
    <t>https://twitter.com/#!/graphconnect/status/1177608084220456962</t>
  </si>
  <si>
    <t>https://twitter.com/#!/graphconnect/status/1177643065508597760</t>
  </si>
  <si>
    <t>https://twitter.com/#!/graphconnect/status/1178783580413202432</t>
  </si>
  <si>
    <t>https://twitter.com/#!/graphconnect/status/1181321803693789189</t>
  </si>
  <si>
    <t>1176943136620371968</t>
  </si>
  <si>
    <t>1176943156849455106</t>
  </si>
  <si>
    <t>1176965564453068803</t>
  </si>
  <si>
    <t>1176979765951176704</t>
  </si>
  <si>
    <t>1177116249496662016</t>
  </si>
  <si>
    <t>701104017405915136</t>
  </si>
  <si>
    <t>1177430371635318785</t>
  </si>
  <si>
    <t>1178814651330699266</t>
  </si>
  <si>
    <t>1179093808769716224</t>
  </si>
  <si>
    <t>1179226397052669953</t>
  </si>
  <si>
    <t>1179582501964009472</t>
  </si>
  <si>
    <t>1179755733400899586</t>
  </si>
  <si>
    <t>1178855595908055040</t>
  </si>
  <si>
    <t>1179762280935723010</t>
  </si>
  <si>
    <t>1177510442358304768</t>
  </si>
  <si>
    <t>1178807739985866758</t>
  </si>
  <si>
    <t>1179442670097326080</t>
  </si>
  <si>
    <t>1179864395788308481</t>
  </si>
  <si>
    <t>1181162503855845378</t>
  </si>
  <si>
    <t>1176942952511356929</t>
  </si>
  <si>
    <t>1179374221971132417</t>
  </si>
  <si>
    <t>1179478911895425024</t>
  </si>
  <si>
    <t>1180097988498280449</t>
  </si>
  <si>
    <t>1180200667488690182</t>
  </si>
  <si>
    <t>1177626131496914945</t>
  </si>
  <si>
    <t>1180130205131853825</t>
  </si>
  <si>
    <t>1180186321165459460</t>
  </si>
  <si>
    <t>1180264589214277632</t>
  </si>
  <si>
    <t>1180513238649311232</t>
  </si>
  <si>
    <t>1181291606667878406</t>
  </si>
  <si>
    <t>1177608084220456962</t>
  </si>
  <si>
    <t>1177643065508597760</t>
  </si>
  <si>
    <t>1178783580413202432</t>
  </si>
  <si>
    <t>1181321803693789189</t>
  </si>
  <si>
    <t>1178835370508615681</t>
  </si>
  <si>
    <t/>
  </si>
  <si>
    <t>61776242</t>
  </si>
  <si>
    <t>en</t>
  </si>
  <si>
    <t>Twitter for iPhone</t>
  </si>
  <si>
    <t>Twitter Web App</t>
  </si>
  <si>
    <t>Twitter for Android</t>
  </si>
  <si>
    <t>Twitter Web Client</t>
  </si>
  <si>
    <t>Buffer</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</si>
  <si>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</si>
  <si>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</si>
  <si>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</si>
  <si>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</si>
  <si>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</si>
  <si>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</si>
  <si>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</si>
  <si>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</si>
  <si>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</si>
  <si>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</si>
  <si>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</si>
  <si>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</si>
  <si>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</si>
  <si>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</si>
  <si>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</si>
  <si>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</si>
  <si>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</si>
  <si>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</si>
  <si>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</si>
  <si>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</si>
  <si>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</si>
  <si>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</si>
  <si>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Christophe Willemsen</t>
  </si>
  <si>
    <t>GraphConnect</t>
  </si>
  <si>
    <t>Kristophe Diaz, PhD</t>
  </si>
  <si>
    <t>John Caito</t>
  </si>
  <si>
    <t>Nicolas Cantu</t>
  </si>
  <si>
    <t>Enrique Lopez</t>
  </si>
  <si>
    <t>All Things Graphed</t>
  </si>
  <si>
    <t>Eswara Prasad</t>
  </si>
  <si>
    <t>Olivier Rossel</t>
  </si>
  <si>
    <t>Neo4j</t>
  </si>
  <si>
    <t>Amy Hodler</t>
  </si>
  <si>
    <t>C.J. Sullivan</t>
  </si>
  <si>
    <t>Suman P</t>
  </si>
  <si>
    <t>UBS</t>
  </si>
  <si>
    <t>Varun Bajaj</t>
  </si>
  <si>
    <t>Jocelyn Hoppa</t>
  </si>
  <si>
    <t>Lorenzo Speranzoni</t>
  </si>
  <si>
    <t>M-L Mattou</t>
  </si>
  <si>
    <t>Synced</t>
  </si>
  <si>
    <t>GraphAware</t>
  </si>
  <si>
    <t>ryan boyd</t>
  </si>
  <si>
    <t>Chris Wixon</t>
  </si>
  <si>
    <t>RedMonk</t>
  </si>
  <si>
    <t>steve o'grady</t>
  </si>
  <si>
    <t>Bryce W. Merkl Sasaki</t>
  </si>
  <si>
    <t>David Meza</t>
  </si>
  <si>
    <t>CTO @graph_aware - Network Science #Neo4j #CognitiveSearch #recsys #NLP #AI @TryHume https://t.co/F7yuogA2KN</t>
  </si>
  <si>
    <t>The largest global gathering of graph technology experts and enthusiasts.</t>
  </si>
  <si>
    <t>@cohenbioscience team | #QuantitativeModeling #neurodegeneration #datascience #tauopathies #partnerships - Views r my own &amp; RT/Follow r not endorsements</t>
  </si>
  <si>
    <t>Developer network, business and strategy for blockchains and startups at @chainacc. Founder @BitWanga institutions for all.</t>
  </si>
  <si>
    <t>(◕‿-) Nullius in verba. Sapere aude. Pessimism of the Intellect. Optimism of the Will.  Trato de ser escéptico sin dejar de intentar cosas difíciles.</t>
  </si>
  <si>
    <t>A blog by @JonesWCaleb exploring the graphs that surround us. Read more at http://t.co/KD4ZUmRw9K.</t>
  </si>
  <si>
    <t>Data _xD83E__xDD18_, Dad, Husband</t>
  </si>
  <si>
    <t>"Truth is always quicker" (Cars 3). "Life is short, and wide." (Jim Harrison). Maintainer of Semantic Web tools: http://datao.net/ and http://search.datao.net/</t>
  </si>
  <si>
    <t>The #1 platform for connected data. Developers start here: https://neo4j.com/developer/</t>
  </si>
  <si>
    <t>Love science, art, and complexity theory. Cycling when the weather is good. Feeding the #Graphs ecosystem @Neo4j  Opinions are my own.</t>
  </si>
  <si>
    <t>Data scientist, retired ski patroller, recovering academic. My opinions are plentiful and my own. "That's what I do...I drink and I know things."</t>
  </si>
  <si>
    <t>Follow us for news about UBS, our events and opinions  from around the world.</t>
  </si>
  <si>
    <t>Software professional. Love working with ppl. from Israel, India and Japan. RT based on interest.</t>
  </si>
  <si>
    <t>Managing Editor @neo4j</t>
  </si>
  <si>
    <t>Founder, CEO of @AgileLARUS, @neo4j Ambassador, Agile Coach, Cyclist, Arts &amp; Nature lover, @U2 &amp; @ValeYellow46 fan, husband, father of 3, atheist w/ 3 cats</t>
  </si>
  <si>
    <t>Digital Solutions Architect, focused on #Technology #DigitalTransformation #Cloud #Programming #IoT #AI #Analytics #Blockchain #CyberSecurity</t>
  </si>
  <si>
    <t>China's leading media &amp; information provider for #AI &amp; #MachineLearning | Newsletter: http://goo.gl/MPyJ4L | Become Synced Insight Partner https://goo.gl/ucXZDw</t>
  </si>
  <si>
    <t>Graph Databases, Neo4j and Other Graphy Things. World's #1 Neo4j Consultancy</t>
  </si>
  <si>
    <t>Software Eng, Graph Geek &amp; Director of Developer Relations @neo4j. Former Googler #cloud. Author of O'Reilly OAuth 2.0 book. Intermittent adventurer. New dad!</t>
  </si>
  <si>
    <t>Technology, Vascular Surgery, Artificial Intelligence, Automaton, Health Informatics, NLP, running</t>
  </si>
  <si>
    <t>We're a small, sharp industry analyst firm focused on developers and other practitioners. see @drkellyannfitz, @julianeleary, @monkchips, @rstephensme, @sogrady</t>
  </si>
  <si>
    <t>i helped found RedMonk. if you see someone at a tech conference wearing a Red Sox hat, that's probably me. wrote @newkingmakers. married to @girltuesday. eph.</t>
  </si>
  <si>
    <t>Editor-in-Chief at @Neo4j, #scifi writer, aspiring polymath and wannabe wizard sharing my thoughts on #writing, #art and #culture.</t>
  </si>
  <si>
    <t>In god we trust, all others bring data. Chief Knowledge Architect at NASA &amp; Doctoral student. Making it easier to explore our knowledge. Tweets are my own.</t>
  </si>
  <si>
    <t>World</t>
  </si>
  <si>
    <t>New York, USA</t>
  </si>
  <si>
    <t>Cambridge, MA</t>
  </si>
  <si>
    <t>Mont-Saint-Aignan, France</t>
  </si>
  <si>
    <t>Leon, Spain.</t>
  </si>
  <si>
    <t>LA</t>
  </si>
  <si>
    <t>France</t>
  </si>
  <si>
    <t>Graphs Are Everywhere</t>
  </si>
  <si>
    <t>Kettle Falls, WA</t>
  </si>
  <si>
    <t>Breckenridge, CO</t>
  </si>
  <si>
    <t>Hyderabad, India</t>
  </si>
  <si>
    <t>Global</t>
  </si>
  <si>
    <t>Gurgaon, India</t>
  </si>
  <si>
    <t>New Jersey, USA</t>
  </si>
  <si>
    <t>Venice</t>
  </si>
  <si>
    <t>Toronto, Ontario</t>
  </si>
  <si>
    <t>worldwide</t>
  </si>
  <si>
    <t>Burlingame, CA</t>
  </si>
  <si>
    <t>Savannah, GA</t>
  </si>
  <si>
    <t>The Internet</t>
  </si>
  <si>
    <t>Maine...probably</t>
  </si>
  <si>
    <t>Yangon, Myanmar</t>
  </si>
  <si>
    <t>Washington, DC</t>
  </si>
  <si>
    <t>https://t.co/0nfLztDKEb</t>
  </si>
  <si>
    <t>https://t.co/z9caJedNWU</t>
  </si>
  <si>
    <t>https://t.co/JkMPoiVX66</t>
  </si>
  <si>
    <t>http://sicodinet.unileon.es</t>
  </si>
  <si>
    <t>http://t.co/CNxjc2FNaB</t>
  </si>
  <si>
    <t>https://www.linkedin.com/pub/eswara-prasad-n/30/b79/34a</t>
  </si>
  <si>
    <t>http://datao.net</t>
  </si>
  <si>
    <t>https://neo4j.com/</t>
  </si>
  <si>
    <t>https://www.linkedin.com/in/amyhodler</t>
  </si>
  <si>
    <t>https://t.co/CWrzdyq2Vw</t>
  </si>
  <si>
    <t>https://t.co/skbEAL43iG</t>
  </si>
  <si>
    <t>https://t.co/JSIaZFs3j6</t>
  </si>
  <si>
    <t>https://t.co/eYi0BGJpC9</t>
  </si>
  <si>
    <t>https://t.co/wV41XJOTc3</t>
  </si>
  <si>
    <t>http://www.syncedreview.com</t>
  </si>
  <si>
    <t>http://t.co/5Qa27MPSYy</t>
  </si>
  <si>
    <t>https://t.co/KMsZ990bdY</t>
  </si>
  <si>
    <t>http://t.co/3tt6ytJ0U7</t>
  </si>
  <si>
    <t>http://t.co/NlsofJ8aQb</t>
  </si>
  <si>
    <t>https://t.co/5c0MvBy7lL</t>
  </si>
  <si>
    <t>https://t.co/quZZPKd9sB</t>
  </si>
  <si>
    <t>https://pbs.twimg.com/profile_banners/278486993/1467232124</t>
  </si>
  <si>
    <t>https://pbs.twimg.com/profile_banners/599665849/1562184514</t>
  </si>
  <si>
    <t>https://pbs.twimg.com/profile_banners/553806984/1475272513</t>
  </si>
  <si>
    <t>https://pbs.twimg.com/profile_banners/626065681/1566826635</t>
  </si>
  <si>
    <t>https://pbs.twimg.com/profile_banners/71779714/1493130582</t>
  </si>
  <si>
    <t>https://pbs.twimg.com/profile_banners/2722863132/1407722952</t>
  </si>
  <si>
    <t>https://pbs.twimg.com/profile_banners/22467617/1562964868</t>
  </si>
  <si>
    <t>https://pbs.twimg.com/profile_banners/48175748/1437099786</t>
  </si>
  <si>
    <t>https://pbs.twimg.com/profile_banners/61776242/1428021044</t>
  </si>
  <si>
    <t>https://pbs.twimg.com/profile_banners/38237581/1566978538</t>
  </si>
  <si>
    <t>https://pbs.twimg.com/profile_banners/46370584/1534416608</t>
  </si>
  <si>
    <t>https://pbs.twimg.com/profile_banners/997508582630461440/1531407073</t>
  </si>
  <si>
    <t>https://pbs.twimg.com/profile_banners/612062102/1396787106</t>
  </si>
  <si>
    <t>https://pbs.twimg.com/profile_banners/997846874/1459514215</t>
  </si>
  <si>
    <t>https://pbs.twimg.com/profile_banners/819861340294524928/1530035445</t>
  </si>
  <si>
    <t>https://pbs.twimg.com/profile_banners/1381891062/1415981488</t>
  </si>
  <si>
    <t>https://pbs.twimg.com/profile_banners/954001/1413302516</t>
  </si>
  <si>
    <t>https://pbs.twimg.com/profile_banners/908648124406747139/1506785027</t>
  </si>
  <si>
    <t>https://pbs.twimg.com/profile_banners/13611/1552310780</t>
  </si>
  <si>
    <t>https://pbs.twimg.com/profile_banners/143883/1400163495</t>
  </si>
  <si>
    <t>https://pbs.twimg.com/profile_banners/16897949/1504156677</t>
  </si>
  <si>
    <t>https://pbs.twimg.com/profile_banners/26155124/1410458792</t>
  </si>
  <si>
    <t>http://abs.twimg.com/images/themes/theme9/bg.gif</t>
  </si>
  <si>
    <t>http://abs.twimg.com/images/themes/theme1/bg.png</t>
  </si>
  <si>
    <t>http://abs.twimg.com/images/themes/theme5/bg.gif</t>
  </si>
  <si>
    <t>http://abs.twimg.com/images/themes/theme12/bg.gif</t>
  </si>
  <si>
    <t>http://abs.twimg.com/images/themes/theme7/bg.gif</t>
  </si>
  <si>
    <t>http://abs.twimg.com/images/themes/theme6/bg.gif</t>
  </si>
  <si>
    <t>http://pbs.twimg.com/profile_images/972478822107955200/sw9usOmV_normal.jpg</t>
  </si>
  <si>
    <t>http://pbs.twimg.com/profile_images/1145608301033533440/6vNXqPlJ_normal.jpg</t>
  </si>
  <si>
    <t>http://pbs.twimg.com/profile_images/895029477192851456/7dh0KKva_normal.jpg</t>
  </si>
  <si>
    <t>http://pbs.twimg.com/profile_images/378800000378856462/f9bf92c7eaca834369201ca661e461c7_normal.png</t>
  </si>
  <si>
    <t>http://pbs.twimg.com/profile_images/748713872211587072/Omela31Y_normal.jpg</t>
  </si>
  <si>
    <t>http://pbs.twimg.com/profile_images/914147946190516224/nbPDinMT_normal.jpg</t>
  </si>
  <si>
    <t>http://pbs.twimg.com/profile_images/1105052956263632896/nt6wdH-o_normal.png</t>
  </si>
  <si>
    <t>http://pbs.twimg.com/profile_images/973729739599941632/xY7Rzg-o_normal.jpg</t>
  </si>
  <si>
    <t>http://pbs.twimg.com/profile_images/783346847972593664/EldQXGOt_normal.jpg</t>
  </si>
  <si>
    <t>http://pbs.twimg.com/profile_images/3760071618/d215633771a2732f1c5df22f9ecfa54e_normal.jpeg</t>
  </si>
  <si>
    <t>Open Twitter Page for This Person</t>
  </si>
  <si>
    <t>https://twitter.com/ikwattro</t>
  </si>
  <si>
    <t>https://twitter.com/graphconnect</t>
  </si>
  <si>
    <t>https://twitter.com/kristophediaz</t>
  </si>
  <si>
    <t>https://twitter.com/johncaito</t>
  </si>
  <si>
    <t>https://twitter.com/_nicolascantu</t>
  </si>
  <si>
    <t>https://twitter.com/enrikelopez</t>
  </si>
  <si>
    <t>https://twitter.com/allthingsgraph</t>
  </si>
  <si>
    <t>https://twitter.com/neprasad</t>
  </si>
  <si>
    <t>https://twitter.com/datao</t>
  </si>
  <si>
    <t>https://twitter.com/neo4j</t>
  </si>
  <si>
    <t>https://twitter.com/amyhodler</t>
  </si>
  <si>
    <t>https://twitter.com/cjisalock</t>
  </si>
  <si>
    <t>https://twitter.com/suman_1983</t>
  </si>
  <si>
    <t>https://twitter.com/ubs</t>
  </si>
  <si>
    <t>https://twitter.com/bajajvaurn</t>
  </si>
  <si>
    <t>https://twitter.com/jocelyn_neo4j</t>
  </si>
  <si>
    <t>https://twitter.com/inserpio</t>
  </si>
  <si>
    <t>https://twitter.com/mlmattou</t>
  </si>
  <si>
    <t>https://twitter.com/synced_global</t>
  </si>
  <si>
    <t>https://twitter.com/graph_aware</t>
  </si>
  <si>
    <t>https://twitter.com/ryguyrg</t>
  </si>
  <si>
    <t>https://twitter.com/wixonchris</t>
  </si>
  <si>
    <t>https://twitter.com/redmonk</t>
  </si>
  <si>
    <t>https://twitter.com/sogrady</t>
  </si>
  <si>
    <t>https://twitter.com/bwmerkl</t>
  </si>
  <si>
    <t>https://twitter.com/davidmeza1</t>
  </si>
  <si>
    <t>ikwattro
RT @GraphConnect: [From the archives:]
Liberating Knowledge #MachineLearning
Techniques with Neo4j – a #GraphConnect
talk with Rod Schley,…</t>
  </si>
  <si>
    <t>graphconnect
Innovate In Less Than a Week: 5-Minute
Interview with Alessandro Svensson,
head of Neo4j Innovation Labs https://t.co/TkmGaaJbo0
#Neo4j #GraphDatabase #DesignThinking</t>
  </si>
  <si>
    <t>kristophediaz
RT @GraphConnect: [From the archives:]
Liberating Knowledge #MachineLearning
Techniques with Neo4j – a #GraphConnect
talk with Rod Schley,…</t>
  </si>
  <si>
    <t>johncaito
RT @GraphConnect: [From the archives:]
Liberating Knowledge #MachineLearning
Techniques with Neo4j – a #GraphConnect
talk with Rod Schley,…</t>
  </si>
  <si>
    <t>_nicolascantu
RT @GraphConnect: [From the archives:]
Liberating Knowledge #MachineLearning
Techniques with Neo4j – a #GraphConnect
talk with Rod Schley,…</t>
  </si>
  <si>
    <t>enrikelopez
RT @GraphConnect: [From the archives:]
Liberating Knowledge #MachineLearning
Techniques with Neo4j – a #GraphConnect
talk with Rod Schley,…</t>
  </si>
  <si>
    <t>allthingsgraph
Presentation I gave at #GraphConnect
"Using #Neo4j to Take Us to the
Stars" https://t.co/uoruVtyuiC</t>
  </si>
  <si>
    <t>neprasad
RT @AllThingsGraph: Presentation
I gave at #GraphConnect "Using
#Neo4j to Take Us to the Stars"
https://t.co/uoruVtyuiC</t>
  </si>
  <si>
    <t>datao
RT @neo4j: Visual Cypher: Presenting
Tools That Create, Visualize and
Parse Cypher â€“ a #GraphConnect
talk with Eric Monk of #Neo4j httpâ€¦</t>
  </si>
  <si>
    <t>neo4j
[From the archives:] Real-Time
#DataLineage at UBS â€“ a GraphConnect
talk with Sidarth Goyal and Wren
Chan, who are both Senior Software
Engineers and Technical Leads @UBS.
https://t.co/wZx1d9F3wE #Neo4j
#GraphDatabase</t>
  </si>
  <si>
    <t>amyhodler
@cjIsALock Thanks! It's a not-so-secret
wish to show off creative pieces
based on graphs. (I have a poem,
a short fiction, a little song,
and now this!) If I can get enough
examples, we might be able to get
Neo4j to host at a GraphConnect.</t>
  </si>
  <si>
    <t xml:space="preserve">cjisalock
</t>
  </si>
  <si>
    <t>suman_1983
RT @GraphConnect: [From the archives:]
Transforming Health Information
Technology with a #KnowledgeGraph
â€“ a #GraphConnect talk by @WixonChâ€¦</t>
  </si>
  <si>
    <t xml:space="preserve">ubs
</t>
  </si>
  <si>
    <t>bajajvaurn
RT @neo4j: [From the archives:]
Real-Time #DataLineage at UBS â€“
a GraphConnect talk with Sidarth
Goyal and Wren Chan, who are both
Senior Sâ€¦</t>
  </si>
  <si>
    <t>jocelyn_neo4j
A great interview on expanding
graph database innovations within
your organization. https://t.co/yHuJNoSili</t>
  </si>
  <si>
    <t>inserpio
RT @neo4j: [From the archives:]
Real-Time #DataLineage at UBS –
a GraphConnect talk with Sidarth
Goyal and Wren Chan, who are both
Senior S…</t>
  </si>
  <si>
    <t>mlmattou
GraphConnect 2018: Linking AI and
Graph DB by @Synced_Global https://t.co/2NeGhG7akC</t>
  </si>
  <si>
    <t xml:space="preserve">synced_global
</t>
  </si>
  <si>
    <t xml:space="preserve">graph_aware
</t>
  </si>
  <si>
    <t xml:space="preserve">ryguyrg
</t>
  </si>
  <si>
    <t xml:space="preserve">wixonchris
</t>
  </si>
  <si>
    <t xml:space="preserve">redmonk
</t>
  </si>
  <si>
    <t xml:space="preserve">sogrady
</t>
  </si>
  <si>
    <t xml:space="preserve">bwmerkl
</t>
  </si>
  <si>
    <t xml:space="preserve">davidmeza1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</si>
  <si>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</si>
  <si>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</si>
  <si>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</si>
  <si>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</si>
  <si>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</si>
  <si>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</si>
  <si>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</si>
  <si>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</si>
  <si>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</si>
  <si>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</si>
  <si>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</si>
  <si>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</si>
  <si>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</si>
  <si>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</si>
  <si>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</si>
  <si>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</si>
  <si>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</si>
  <si>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</si>
  <si>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</si>
  <si>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</si>
  <si>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</si>
  <si>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</si>
  <si>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</si>
  <si>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</si>
  <si>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</si>
  <si>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</si>
  <si>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</si>
  <si>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</si>
  <si>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</si>
  <si>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</si>
  <si>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</si>
  <si>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</si>
  <si>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</si>
  <si>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</si>
  <si>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</si>
  <si>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</si>
  <si>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</si>
  <si>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</si>
  <si>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</si>
  <si>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</si>
  <si>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</si>
  <si>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</si>
  <si>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</si>
  <si>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</si>
  <si>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</si>
  <si>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</si>
  <si>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</si>
  <si>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</si>
  <si>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</si>
  <si>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</si>
  <si>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</si>
  <si>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</si>
  <si>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</si>
  <si>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</si>
  <si>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</si>
  <si>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</si>
  <si>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</si>
  <si>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</si>
  <si>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</si>
  <si>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</si>
  <si>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</si>
  <si>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</si>
  <si>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</si>
  <si>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</si>
  <si>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</si>
  <si>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https://neo4j.com/blog/5-minute-interview-david-meza/?ref=social-blog https://neo4j.com/blog/innovate-5-min-interview-alessandro-svensson/?ref=social-team https://neo4j.com/blog/graphcast-graphconnect-2020-early-bird-pricing/?ref=social-blog https://neo4j.com/blog/visual-cypher-presenting-tools-create-visualize-parse-cypher https://neo4j.com/blog/liberating-knowledge-machine-learning-techniques-neo4j https://neo4j.com/blog/save-the-date-for-graphconnect-2020/ https://neo4j.com/blog/transforming-health-information-technology-knowledge-graph https://neo4j.com/blog/5-minute-interview-with-stephen-ogrady https://neo4j.com/blog/5-minute-interview-lloyd-byrd</t>
  </si>
  <si>
    <t>https://neo4j.com/blog/graphcast-graphconnect-2020-early-bird-pricing/?ref=social-blog https://neo4j.com/blog/visual-cypher-presenting-tools-create-visualize-parse-cypher https://neo4j.com/blog/picture-this-how-aig-visualizes-propagation-of-risk https://neo4j.com/blog/real-time-data-lineage-ubs https://twitter.com/GraphConnect/status/1177608084220456962</t>
  </si>
  <si>
    <t>Top Domains in Tweet in Entire Graph</t>
  </si>
  <si>
    <t>Top Domains in Tweet in G1</t>
  </si>
  <si>
    <t>Top Domains in Tweet in G2</t>
  </si>
  <si>
    <t>Top Domains in Tweet in G3</t>
  </si>
  <si>
    <t>Top Domains in Tweet in G4</t>
  </si>
  <si>
    <t>Top Domains in Tweet in G5</t>
  </si>
  <si>
    <t>Top Domains in Tweet</t>
  </si>
  <si>
    <t>neo4j.com twitter.com</t>
  </si>
  <si>
    <t>Top Hashtags in Tweet in Entire Graph</t>
  </si>
  <si>
    <t>connecteddata</t>
  </si>
  <si>
    <t>machinelearning</t>
  </si>
  <si>
    <t>graphdatabase</t>
  </si>
  <si>
    <t>graphtechnology</t>
  </si>
  <si>
    <t>knowledgegraph</t>
  </si>
  <si>
    <t>graphcast</t>
  </si>
  <si>
    <t>neo4jcommunity</t>
  </si>
  <si>
    <t>Top Hashtags in Tweet in G1</t>
  </si>
  <si>
    <t>designthinking</t>
  </si>
  <si>
    <t>cypher</t>
  </si>
  <si>
    <t>Top Hashtags in Tweet in G2</t>
  </si>
  <si>
    <t>datavisualization</t>
  </si>
  <si>
    <t>Top Hashtags in Tweet in G3</t>
  </si>
  <si>
    <t>Top Hashtags in Tweet in G4</t>
  </si>
  <si>
    <t>Top Hashtags in Tweet in G5</t>
  </si>
  <si>
    <t>Top Hashtags in Tweet</t>
  </si>
  <si>
    <t>neo4j graphconnect connecteddata machinelearning graphdatabase designthinking graphtechnology graphcast neo4jcommunity cypher</t>
  </si>
  <si>
    <t>graphconnect neo4j datalineage graphdatabase graphcast neo4jcommunity graphtechnology connecteddata datavisualization knowledgegraph</t>
  </si>
  <si>
    <t>Top Words in Tweet in Entire Graph</t>
  </si>
  <si>
    <t>Words in Sentiment List#1: Positive</t>
  </si>
  <si>
    <t>Words in Sentiment List#2: Negative</t>
  </si>
  <si>
    <t>Words in Sentiment List#3: Angry/Violent</t>
  </si>
  <si>
    <t>Non-categorized Words</t>
  </si>
  <si>
    <t>Total Words</t>
  </si>
  <si>
    <t>#neo4j</t>
  </si>
  <si>
    <t>#graphconnect</t>
  </si>
  <si>
    <t>talk</t>
  </si>
  <si>
    <t>archives</t>
  </si>
  <si>
    <t>Top Words in Tweet in G1</t>
  </si>
  <si>
    <t>knowledge</t>
  </si>
  <si>
    <t>5</t>
  </si>
  <si>
    <t>minute</t>
  </si>
  <si>
    <t>interview</t>
  </si>
  <si>
    <t>#connecteddata</t>
  </si>
  <si>
    <t>Top Words in Tweet in G2</t>
  </si>
  <si>
    <t>â</t>
  </si>
  <si>
    <t>visual</t>
  </si>
  <si>
    <t>Top Words in Tweet in G3</t>
  </si>
  <si>
    <t>Top Words in Tweet in G4</t>
  </si>
  <si>
    <t>Top Words in Tweet in G5</t>
  </si>
  <si>
    <t>presentation</t>
  </si>
  <si>
    <t>gave</t>
  </si>
  <si>
    <t>using</t>
  </si>
  <si>
    <t>take</t>
  </si>
  <si>
    <t>stars</t>
  </si>
  <si>
    <t>Top Words in Tweet</t>
  </si>
  <si>
    <t>#neo4j knowledge #graphconnect archives 5 minute interview #connecteddata neo4j talk</t>
  </si>
  <si>
    <t>talk cypher â #graphconnect #neo4j neo4j archives ubs graphconnect visual</t>
  </si>
  <si>
    <t>presentation gave #graphconnect using #neo4j take stars</t>
  </si>
  <si>
    <t>Top Word Pairs in Tweet in Entire Graph</t>
  </si>
  <si>
    <t>#graphconnect,talk</t>
  </si>
  <si>
    <t>5,minute</t>
  </si>
  <si>
    <t>minute,interview</t>
  </si>
  <si>
    <t>â,#graphconnect</t>
  </si>
  <si>
    <t>graphconnect,archives</t>
  </si>
  <si>
    <t>#connecteddata,#neo4j</t>
  </si>
  <si>
    <t>archives,liberating</t>
  </si>
  <si>
    <t>liberating,knowledge</t>
  </si>
  <si>
    <t>knowledge,#machinelearning</t>
  </si>
  <si>
    <t>#machinelearning,techniques</t>
  </si>
  <si>
    <t>Top Word Pairs in Tweet in G1</t>
  </si>
  <si>
    <t>techniques,neo4j</t>
  </si>
  <si>
    <t>neo4j,#graphconnect</t>
  </si>
  <si>
    <t>Top Word Pairs in Tweet in G2</t>
  </si>
  <si>
    <t>visual,cypher</t>
  </si>
  <si>
    <t>cypher,presenting</t>
  </si>
  <si>
    <t>presenting,tools</t>
  </si>
  <si>
    <t>tools,create</t>
  </si>
  <si>
    <t>create,visualize</t>
  </si>
  <si>
    <t>visualize,parse</t>
  </si>
  <si>
    <t>parse,cypher</t>
  </si>
  <si>
    <t>cypher,â</t>
  </si>
  <si>
    <t>Top Word Pairs in Tweet in G3</t>
  </si>
  <si>
    <t>Top Word Pairs in Tweet in G4</t>
  </si>
  <si>
    <t>Top Word Pairs in Tweet in G5</t>
  </si>
  <si>
    <t>presentation,gave</t>
  </si>
  <si>
    <t>gave,#graphconnect</t>
  </si>
  <si>
    <t>#graphconnect,using</t>
  </si>
  <si>
    <t>using,#neo4j</t>
  </si>
  <si>
    <t>#neo4j,take</t>
  </si>
  <si>
    <t>take,stars</t>
  </si>
  <si>
    <t>Top Word Pairs in Tweet</t>
  </si>
  <si>
    <t>5,minute  minute,interview  #graphconnect,talk  #connecteddata,#neo4j  archives,liberating  liberating,knowledge  knowledge,#machinelearning  #machinelearning,techniques  techniques,neo4j  neo4j,#graphconnect</t>
  </si>
  <si>
    <t>â,#graphconnect  #graphconnect,talk  visual,cypher  cypher,presenting  presenting,tools  tools,create  create,visualize  visualize,parse  parse,cypher  cypher,â</t>
  </si>
  <si>
    <t>presentation,gave  gave,#graphconnect  #graphconnect,using  using,#neo4j  #neo4j,take  take,stars</t>
  </si>
  <si>
    <t>Top Replied-To in Entire Graph</t>
  </si>
  <si>
    <t>Top Mentioned in Entire Graph</t>
  </si>
  <si>
    <t>graphconnect2020</t>
  </si>
  <si>
    <t>Top Replied-To in G1</t>
  </si>
  <si>
    <t>Top Replied-To in G2</t>
  </si>
  <si>
    <t>Top Mentioned in G1</t>
  </si>
  <si>
    <t>Top Mentioned in G2</t>
  </si>
  <si>
    <t>Top Replied-To in G3</t>
  </si>
  <si>
    <t>wixonchâ</t>
  </si>
  <si>
    <t>Top Mentioned in G3</t>
  </si>
  <si>
    <t>Top Replied-To in G4</t>
  </si>
  <si>
    <t>Top Mentioned in G4</t>
  </si>
  <si>
    <t>Top Replied-To in G5</t>
  </si>
  <si>
    <t>Top Mentioned in G5</t>
  </si>
  <si>
    <t>Top Replied-To in Tweet</t>
  </si>
  <si>
    <t>Top Mentioned in Tweet</t>
  </si>
  <si>
    <t>davidmeza1 jocelyn_neo4j graphconnect graph_aware graphconnect2020 ryguyrg wixonchris sogrady redmonk bwmerkl</t>
  </si>
  <si>
    <t>neo4j jocelyn_neo4j ubs graphconnect wixonchâ</t>
  </si>
  <si>
    <t>Top Tweeters in Entire Graph</t>
  </si>
  <si>
    <t>Top Tweeters in G1</t>
  </si>
  <si>
    <t>Top Tweeters in G2</t>
  </si>
  <si>
    <t>Top Tweeters in G3</t>
  </si>
  <si>
    <t>Top Tweeters in G4</t>
  </si>
  <si>
    <t>Top Tweeters in G5</t>
  </si>
  <si>
    <t>Top Tweeters</t>
  </si>
  <si>
    <t>sogrady enrikelopez _nicolascantu ikwattro ryguyrg kristophediaz graphconnect redmonk bwmerkl davidmeza1</t>
  </si>
  <si>
    <t>neo4j datao ubs suman_1983 inserpio bajajvaurn jocelyn_neo4j</t>
  </si>
  <si>
    <t>synced_global mlmattou</t>
  </si>
  <si>
    <t>cjisalock amyhodler</t>
  </si>
  <si>
    <t>neprasad allthingsgraph</t>
  </si>
  <si>
    <t>Top URLs in Tweet by Count</t>
  </si>
  <si>
    <t>https://neo4j.com/blog/5-minute-interview-david-meza/?ref=social-blog https://neo4j.com/blog/innovate-5-min-interview-alessandro-svensson/?ref=social-team https://neo4j.com/blog/5-minute-interview-lloyd-byrd https://neo4j.com/blog/5-minute-interview-with-stephen-ogrady https://neo4j.com/blog/transforming-health-information-technology-knowledge-graph https://neo4j.com/blog/save-the-date-for-graphconnect-2020/ https://neo4j.com/blog/liberating-knowledge-machine-learning-techniques-neo4j https://neo4j.com/blog/visual-cypher-presenting-tools-create-visualize-parse-cypher https://neo4j.com/blog/graphcast-graphconnect-2020-early-bird-pricing/?ref=social-blog</t>
  </si>
  <si>
    <t>https://neo4j.com/blog/graphcast-graphconnect-2020-early-bird-pricing/?ref=social-blog https://neo4j.com/blog/real-time-data-lineage-ubs https://neo4j.com/blog/picture-this-how-aig-visualizes-propagation-of-risk https://neo4j.com/blog/visual-cypher-presenting-tools-create-visualize-parse-cypher</t>
  </si>
  <si>
    <t>Top URLs in Tweet by Salience</t>
  </si>
  <si>
    <t>Top Domains in Tweet by Count</t>
  </si>
  <si>
    <t>Top Domains in Tweet by Salience</t>
  </si>
  <si>
    <t>Top Hashtags in Tweet by Count</t>
  </si>
  <si>
    <t>neo4j connecteddata graphconnect graphdatabase graphtechnology designthinking compliance knowledgegraph graphtour machinelearning</t>
  </si>
  <si>
    <t>graphconnect neo4j graphdatabase graphcast neo4jcommunity graphtechnology datalineage datavisualization connecteddata</t>
  </si>
  <si>
    <t>graphconnect knowledgegraph neo4j</t>
  </si>
  <si>
    <t>datalineage graphconnect neo4j</t>
  </si>
  <si>
    <t>Top Hashtags in Tweet by Salience</t>
  </si>
  <si>
    <t>graphconnect graphdatabase connecteddata graphtechnology designthinking compliance knowledgegraph graphtour machinelearning knowledgegraphs</t>
  </si>
  <si>
    <t>graphdatabase graphcast neo4jcommunity graphtechnology datalineage datavisualization connecteddata graphconnect neo4j</t>
  </si>
  <si>
    <t>knowledgegraph neo4j graphconnect</t>
  </si>
  <si>
    <t>Top Words in Tweet by Count</t>
  </si>
  <si>
    <t>archives liberating knowledge #machinelearning techniques neo4j #graphconnect talk rod schley</t>
  </si>
  <si>
    <t>#neo4j 5 minute interview #connecteddata knowledge #graphconnect turning data actionable</t>
  </si>
  <si>
    <t>allthingsgraph presentation gave #graphconnect using #neo4j take stars</t>
  </si>
  <si>
    <t>cypher neo4j visual presenting tools create visualize parse â #graphconnect</t>
  </si>
  <si>
    <t>#graphconnect â talk #neo4j archives ubs #graphdatabase aig cypher #graphcast</t>
  </si>
  <si>
    <t>cjisalock thanks secret wish show creative pieces based graphs poem</t>
  </si>
  <si>
    <t>â #graphconnect talk cypher archives transforming health information technology #knowledgegraph</t>
  </si>
  <si>
    <t>neo4j â talk cypher archives real time #datalineage ubs sidarth</t>
  </si>
  <si>
    <t>great interview expanding graph database innovations within organization</t>
  </si>
  <si>
    <t>neo4j archives real time #datalineage ubs talk sidarth goyal wren</t>
  </si>
  <si>
    <t>2018 linking ai graph db synced_global</t>
  </si>
  <si>
    <t>Top Words in Tweet by Salience</t>
  </si>
  <si>
    <t>turning data actionable davidmeza1 jocelyn_neo4j archives knowledge #graphconnect talk neo4j</t>
  </si>
  <si>
    <t>ubs aig cypher archives #graphdatabase #graphcast 2020 early bird pricing</t>
  </si>
  <si>
    <t>cypher archives transforming health information technology #knowledgegraph wixonchâ neo4j visual</t>
  </si>
  <si>
    <t>cypher archives real time #datalineage ubs sidarth goyal wren chan</t>
  </si>
  <si>
    <t>Top Word Pairs in Tweet by Count</t>
  </si>
  <si>
    <t>graphconnect,archives  archives,liberating  liberating,knowledge  knowledge,#machinelearning  #machinelearning,techniques  techniques,neo4j  neo4j,#graphconnect  #graphconnect,talk  talk,rod  rod,schley</t>
  </si>
  <si>
    <t>5,minute  minute,interview  #connecteddata,#neo4j  turning,data  data,actionable  actionable,knowledge  knowledge,5  interview,davidmeza1  davidmeza1,jocelyn_neo4j  jocelyn_neo4j,#connecteddata</t>
  </si>
  <si>
    <t>allthingsgraph,presentation  presentation,gave  gave,#graphconnect  #graphconnect,using  using,#neo4j  #neo4j,take  take,stars</t>
  </si>
  <si>
    <t>neo4j,visual  visual,cypher  cypher,presenting  presenting,tools  tools,create  create,visualize  visualize,parse  parse,cypher  cypher,â  â,#graphconnect</t>
  </si>
  <si>
    <t>â,#graphconnect  #graphconnect,talk  #graphcast,#graphconnect  #graphconnect,2020  2020,early  early,bird  bird,pricing  pricing,jocelyn_neo4j  jocelyn_neo4j,#neo4jcommunity  #neo4jcommunity,#graphtechnology</t>
  </si>
  <si>
    <t>cjisalock,thanks  thanks,secret  secret,wish  wish,show  show,creative  creative,pieces  pieces,based  based,graphs  graphs,poem  poem,short</t>
  </si>
  <si>
    <t>â,#graphconnect  #graphconnect,talk  graphconnect,archives  archives,transforming  transforming,health  health,information  information,technology  technology,#knowledgegraph  #knowledgegraph,â  talk,wixonchâ</t>
  </si>
  <si>
    <t>neo4j,archives  archives,real  real,time  time,#datalineage  #datalineage,ubs  ubs,â  â,graphconnect  graphconnect,talk  talk,sidarth  sidarth,goyal</t>
  </si>
  <si>
    <t>great,interview  interview,expanding  expanding,graph  graph,database  database,innovations  innovations,within  within,organization</t>
  </si>
  <si>
    <t>neo4j,archives  archives,real  real,time  time,#datalineage  #datalineage,ubs  ubs,graphconnect  graphconnect,talk  talk,sidarth  sidarth,goyal  goyal,wren</t>
  </si>
  <si>
    <t>graphconnect,2018  2018,linking  linking,ai  ai,graph  graph,db  db,synced_global</t>
  </si>
  <si>
    <t>Top Word Pairs in Tweet by Salience</t>
  </si>
  <si>
    <t>turning,data  data,actionable  actionable,knowledge  knowledge,5  interview,davidmeza1  davidmeza1,jocelyn_neo4j  jocelyn_neo4j,#connecteddata  #connecteddata,#neo4j  #graphconnect,talk  5,minute</t>
  </si>
  <si>
    <t>graphconnect,archives  archives,transforming  transforming,health  health,information  information,technology  technology,#knowledgegraph  #knowledgegraph,â  talk,wixonchâ  neo4j,visual  visual,cypher</t>
  </si>
  <si>
    <t>Word</t>
  </si>
  <si>
    <t>liberating</t>
  </si>
  <si>
    <t>#machinelearning</t>
  </si>
  <si>
    <t>techniques</t>
  </si>
  <si>
    <t>rod</t>
  </si>
  <si>
    <t>schley</t>
  </si>
  <si>
    <t>turning</t>
  </si>
  <si>
    <t>data</t>
  </si>
  <si>
    <t>actionable</t>
  </si>
  <si>
    <t>presenting</t>
  </si>
  <si>
    <t>tools</t>
  </si>
  <si>
    <t>create</t>
  </si>
  <si>
    <t>visualize</t>
  </si>
  <si>
    <t>parse</t>
  </si>
  <si>
    <t>eric</t>
  </si>
  <si>
    <t>monk</t>
  </si>
  <si>
    <t>#graphdatabase</t>
  </si>
  <si>
    <t>technology</t>
  </si>
  <si>
    <t>#graphtechnology</t>
  </si>
  <si>
    <t>alessandro</t>
  </si>
  <si>
    <t>real</t>
  </si>
  <si>
    <t>time</t>
  </si>
  <si>
    <t>#datalineage</t>
  </si>
  <si>
    <t>sidarth</t>
  </si>
  <si>
    <t>goyal</t>
  </si>
  <si>
    <t>wren</t>
  </si>
  <si>
    <t>chan</t>
  </si>
  <si>
    <t>both</t>
  </si>
  <si>
    <t>senior</t>
  </si>
  <si>
    <t>httpâ</t>
  </si>
  <si>
    <t>transforming</t>
  </si>
  <si>
    <t>health</t>
  </si>
  <si>
    <t>information</t>
  </si>
  <si>
    <t>#knowledgegraph</t>
  </si>
  <si>
    <t>based</t>
  </si>
  <si>
    <t>graph</t>
  </si>
  <si>
    <t>#graphcast</t>
  </si>
  <si>
    <t>2020</t>
  </si>
  <si>
    <t>early</t>
  </si>
  <si>
    <t>bird</t>
  </si>
  <si>
    <t>pricing</t>
  </si>
  <si>
    <t>#neo4jcommunity</t>
  </si>
  <si>
    <t>aig</t>
  </si>
  <si>
    <t>innovate</t>
  </si>
  <si>
    <t>less</t>
  </si>
  <si>
    <t>week</t>
  </si>
  <si>
    <t>svensson</t>
  </si>
  <si>
    <t>head</t>
  </si>
  <si>
    <t>innovation</t>
  </si>
  <si>
    <t>labs</t>
  </si>
  <si>
    <t>#designthinking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</si>
  <si>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</si>
  <si>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</si>
  <si>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</si>
  <si>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</si>
  <si>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</si>
  <si>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</si>
  <si>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</si>
  <si>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</si>
  <si>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</si>
  <si>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</si>
  <si>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</si>
  <si>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</si>
  <si>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</si>
  <si>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</si>
  <si>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</si>
  <si>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</si>
  <si>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</si>
  <si>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</si>
  <si>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</si>
  <si>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</si>
  <si>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</si>
  <si>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</si>
  <si>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</si>
  <si>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</si>
  <si>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</si>
  <si>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</si>
  <si>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</si>
  <si>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</si>
  <si>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</si>
  <si>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</si>
  <si>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</si>
  <si>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</si>
  <si>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</si>
  <si>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</si>
  <si>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</si>
  <si>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</si>
  <si>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</si>
  <si>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</si>
  <si>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</si>
  <si>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</si>
  <si>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</si>
  <si>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</si>
  <si>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</si>
  <si>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</si>
  <si>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</si>
  <si>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</si>
  <si>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</si>
  <si>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</si>
  <si>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</si>
  <si>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</si>
  <si>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</si>
  <si>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</si>
  <si>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</si>
  <si>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</si>
  <si>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</si>
  <si>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</si>
  <si>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</si>
  <si>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</si>
  <si>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</si>
  <si>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2016</t>
  </si>
  <si>
    <t>Feb</t>
  </si>
  <si>
    <t>20-Feb</t>
  </si>
  <si>
    <t>5 PM</t>
  </si>
  <si>
    <t>2019</t>
  </si>
  <si>
    <t>Sep</t>
  </si>
  <si>
    <t>25-Sep</t>
  </si>
  <si>
    <t>7 PM</t>
  </si>
  <si>
    <t>9 PM</t>
  </si>
  <si>
    <t>10 PM</t>
  </si>
  <si>
    <t>26-Sep</t>
  </si>
  <si>
    <t>7 AM</t>
  </si>
  <si>
    <t>27-Sep</t>
  </si>
  <si>
    <t>3 AM</t>
  </si>
  <si>
    <t>9 AM</t>
  </si>
  <si>
    <t>3 PM</t>
  </si>
  <si>
    <t>4 PM</t>
  </si>
  <si>
    <t>30-Sep</t>
  </si>
  <si>
    <t>11 PM</t>
  </si>
  <si>
    <t>Oct</t>
  </si>
  <si>
    <t>1-Oct</t>
  </si>
  <si>
    <t>2 AM</t>
  </si>
  <si>
    <t>6 PM</t>
  </si>
  <si>
    <t>2-Oct</t>
  </si>
  <si>
    <t>12 PM</t>
  </si>
  <si>
    <t>3-Oct</t>
  </si>
  <si>
    <t>1 PM</t>
  </si>
  <si>
    <t>2 PM</t>
  </si>
  <si>
    <t>4-Oct</t>
  </si>
  <si>
    <t>5-Oct</t>
  </si>
  <si>
    <t>7-Oct</t>
  </si>
  <si>
    <t>11 AM</t>
  </si>
  <si>
    <t>128, 128, 128</t>
  </si>
  <si>
    <t>171, 85, 85</t>
  </si>
  <si>
    <t>Red</t>
  </si>
  <si>
    <t>G1: #neo4j knowledge #graphconnect archives 5 minute interview #connecteddata neo4j talk</t>
  </si>
  <si>
    <t>G2: talk cypher â #graphconnect #neo4j neo4j archives ubs graphconnect visual</t>
  </si>
  <si>
    <t>G5: presentation gave #graphconnect using #neo4j take stars</t>
  </si>
  <si>
    <t>Autofill Workbook Results</t>
  </si>
  <si>
    <t>Edge Weight▓1▓4▓0▓True▓Gray▓Red▓▓Edge Weight▓1▓4▓0▓3▓10▓False▓Edge Weight▓1▓4▓0▓35▓12▓False▓▓0▓0▓0▓True▓Black▓Black▓▓Followers▓23▓30090▓0▓162▓1000▓False▓▓0▓0▓0▓0▓0▓False▓▓0▓0▓0▓0▓0▓False▓▓0▓0▓0▓0▓0▓False</t>
  </si>
  <si>
    <t>GraphSource░GraphServerTwitterSearch▓GraphTerm░graphconnect▓ImportDescription░The graph represents a network of 26 Twitter users whose tweets in the requested range contained "graphconnect", or who were replied to or mentioned in those tweets.  The network was obtained from the NodeXL Graph Server on Wednesday, 09 October 2019 at 15:34 UTC.
The requested start date was Wednesday, 09 October 2019 at 00:01 UTC and the maximum number of days (going backward) was 14.
The maximum number of tweets collected was 5,000.
The tweets in the network were tweeted over the 12-day, 1-hour, 59-minute period from Wednesday, 25 September 2019 at 19:34 UTC to Monday, 07 October 2019 at 21:34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</si>
</sst>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4464200"/>
        <c:axId val="63068937"/>
      </c:barChart>
      <c:catAx>
        <c:axId val="144642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068937"/>
        <c:crosses val="autoZero"/>
        <c:auto val="1"/>
        <c:lblOffset val="100"/>
        <c:noMultiLvlLbl val="0"/>
      </c:catAx>
      <c:valAx>
        <c:axId val="63068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64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graphconnect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1"/>
                <c:pt idx="0">
                  <c:v>5 PM
20-Feb
Feb
2016</c:v>
                </c:pt>
                <c:pt idx="1">
                  <c:v>7 PM
25-Sep
Sep
2019</c:v>
                </c:pt>
                <c:pt idx="2">
                  <c:v>9 PM</c:v>
                </c:pt>
                <c:pt idx="3">
                  <c:v>10 PM</c:v>
                </c:pt>
                <c:pt idx="4">
                  <c:v>7 AM
26-Sep</c:v>
                </c:pt>
                <c:pt idx="5">
                  <c:v>3 AM
27-Sep</c:v>
                </c:pt>
                <c:pt idx="6">
                  <c:v>9 AM</c:v>
                </c:pt>
                <c:pt idx="7">
                  <c:v>3 PM</c:v>
                </c:pt>
                <c:pt idx="8">
                  <c:v>4 PM</c:v>
                </c:pt>
                <c:pt idx="9">
                  <c:v>5 PM</c:v>
                </c:pt>
                <c:pt idx="10">
                  <c:v>9 PM
30-Sep</c:v>
                </c:pt>
                <c:pt idx="11">
                  <c:v>11 PM</c:v>
                </c:pt>
                <c:pt idx="12">
                  <c:v>2 AM
1-Oct
Oct</c:v>
                </c:pt>
                <c:pt idx="13">
                  <c:v>6 PM</c:v>
                </c:pt>
                <c:pt idx="14">
                  <c:v>2 AM
2-Oct</c:v>
                </c:pt>
                <c:pt idx="15">
                  <c:v>12 PM</c:v>
                </c:pt>
                <c:pt idx="16">
                  <c:v>5 PM</c:v>
                </c:pt>
                <c:pt idx="17">
                  <c:v>7 PM</c:v>
                </c:pt>
                <c:pt idx="18">
                  <c:v>2 AM
3-Oct</c:v>
                </c:pt>
                <c:pt idx="19">
                  <c:v>1 PM</c:v>
                </c:pt>
                <c:pt idx="20">
                  <c:v>2 PM</c:v>
                </c:pt>
                <c:pt idx="21">
                  <c:v>9 PM</c:v>
                </c:pt>
                <c:pt idx="22">
                  <c:v>12 PM
4-Oct</c:v>
                </c:pt>
                <c:pt idx="23">
                  <c:v>2 PM</c:v>
                </c:pt>
                <c:pt idx="24">
                  <c:v>6 PM</c:v>
                </c:pt>
                <c:pt idx="25">
                  <c:v>7 PM</c:v>
                </c:pt>
                <c:pt idx="26">
                  <c:v>11 PM</c:v>
                </c:pt>
                <c:pt idx="27">
                  <c:v>4 PM
5-Oct</c:v>
                </c:pt>
                <c:pt idx="28">
                  <c:v>11 AM
7-Oct</c:v>
                </c:pt>
                <c:pt idx="29">
                  <c:v>7 PM</c:v>
                </c:pt>
                <c:pt idx="30">
                  <c:v>9 PM</c:v>
                </c:pt>
              </c:strCache>
            </c:strRef>
          </c:cat>
          <c:val>
            <c:numRef>
              <c:f>'Time Series'!$B$26:$B$73</c:f>
              <c:numCache>
                <c:formatCode>General</c:formatCode>
                <c:ptCount val="31"/>
                <c:pt idx="0">
                  <c:v>1</c:v>
                </c:pt>
                <c:pt idx="1">
                  <c:v>3</c:v>
                </c:pt>
                <c:pt idx="2">
                  <c:v>1</c:v>
                </c:pt>
                <c:pt idx="3">
                  <c:v>1</c:v>
                </c:pt>
                <c:pt idx="4">
                  <c:v>1</c:v>
                </c:pt>
                <c:pt idx="5">
                  <c:v>1</c:v>
                </c:pt>
                <c:pt idx="6">
                  <c:v>1</c:v>
                </c:pt>
                <c:pt idx="7">
                  <c:v>1</c:v>
                </c:pt>
                <c:pt idx="8">
                  <c:v>1</c:v>
                </c:pt>
                <c:pt idx="9">
                  <c:v>1</c:v>
                </c:pt>
                <c:pt idx="10">
                  <c:v>1</c:v>
                </c:pt>
                <c:pt idx="11">
                  <c:v>2</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numCache>
            </c:numRef>
          </c:val>
        </c:ser>
        <c:axId val="45908002"/>
        <c:axId val="10518835"/>
      </c:barChart>
      <c:catAx>
        <c:axId val="45908002"/>
        <c:scaling>
          <c:orientation val="minMax"/>
        </c:scaling>
        <c:axPos val="b"/>
        <c:delete val="0"/>
        <c:numFmt formatCode="General" sourceLinked="1"/>
        <c:majorTickMark val="out"/>
        <c:minorTickMark val="none"/>
        <c:tickLblPos val="nextTo"/>
        <c:crossAx val="10518835"/>
        <c:crosses val="autoZero"/>
        <c:auto val="1"/>
        <c:lblOffset val="100"/>
        <c:noMultiLvlLbl val="0"/>
      </c:catAx>
      <c:valAx>
        <c:axId val="10518835"/>
        <c:scaling>
          <c:orientation val="minMax"/>
        </c:scaling>
        <c:axPos val="l"/>
        <c:majorGridlines/>
        <c:delete val="0"/>
        <c:numFmt formatCode="General" sourceLinked="1"/>
        <c:majorTickMark val="out"/>
        <c:minorTickMark val="none"/>
        <c:tickLblPos val="nextTo"/>
        <c:crossAx val="459080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0749522"/>
        <c:axId val="8310243"/>
      </c:barChart>
      <c:catAx>
        <c:axId val="307495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310243"/>
        <c:crosses val="autoZero"/>
        <c:auto val="1"/>
        <c:lblOffset val="100"/>
        <c:noMultiLvlLbl val="0"/>
      </c:catAx>
      <c:valAx>
        <c:axId val="8310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49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7683324"/>
        <c:axId val="2041053"/>
      </c:barChart>
      <c:catAx>
        <c:axId val="76833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41053"/>
        <c:crosses val="autoZero"/>
        <c:auto val="1"/>
        <c:lblOffset val="100"/>
        <c:noMultiLvlLbl val="0"/>
      </c:catAx>
      <c:valAx>
        <c:axId val="2041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83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8369478"/>
        <c:axId val="31107575"/>
      </c:barChart>
      <c:catAx>
        <c:axId val="183694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107575"/>
        <c:crosses val="autoZero"/>
        <c:auto val="1"/>
        <c:lblOffset val="100"/>
        <c:noMultiLvlLbl val="0"/>
      </c:catAx>
      <c:valAx>
        <c:axId val="31107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69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1532720"/>
        <c:axId val="36685617"/>
      </c:barChart>
      <c:catAx>
        <c:axId val="115327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685617"/>
        <c:crosses val="autoZero"/>
        <c:auto val="1"/>
        <c:lblOffset val="100"/>
        <c:noMultiLvlLbl val="0"/>
      </c:catAx>
      <c:valAx>
        <c:axId val="36685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32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1735098"/>
        <c:axId val="18744971"/>
      </c:barChart>
      <c:catAx>
        <c:axId val="617350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744971"/>
        <c:crosses val="autoZero"/>
        <c:auto val="1"/>
        <c:lblOffset val="100"/>
        <c:noMultiLvlLbl val="0"/>
      </c:catAx>
      <c:valAx>
        <c:axId val="18744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350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4487012"/>
        <c:axId val="41947653"/>
      </c:barChart>
      <c:catAx>
        <c:axId val="344870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947653"/>
        <c:crosses val="autoZero"/>
        <c:auto val="1"/>
        <c:lblOffset val="100"/>
        <c:noMultiLvlLbl val="0"/>
      </c:catAx>
      <c:valAx>
        <c:axId val="41947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87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1984558"/>
        <c:axId val="42316703"/>
      </c:barChart>
      <c:catAx>
        <c:axId val="419845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316703"/>
        <c:crosses val="autoZero"/>
        <c:auto val="1"/>
        <c:lblOffset val="100"/>
        <c:noMultiLvlLbl val="0"/>
      </c:catAx>
      <c:valAx>
        <c:axId val="423167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84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5306008"/>
        <c:axId val="5100889"/>
      </c:barChart>
      <c:catAx>
        <c:axId val="45306008"/>
        <c:scaling>
          <c:orientation val="minMax"/>
        </c:scaling>
        <c:axPos val="b"/>
        <c:delete val="1"/>
        <c:majorTickMark val="out"/>
        <c:minorTickMark val="none"/>
        <c:tickLblPos val="none"/>
        <c:crossAx val="5100889"/>
        <c:crosses val="autoZero"/>
        <c:auto val="1"/>
        <c:lblOffset val="100"/>
        <c:noMultiLvlLbl val="0"/>
      </c:catAx>
      <c:valAx>
        <c:axId val="5100889"/>
        <c:scaling>
          <c:orientation val="minMax"/>
        </c:scaling>
        <c:axPos val="l"/>
        <c:delete val="1"/>
        <c:majorTickMark val="out"/>
        <c:minorTickMark val="none"/>
        <c:tickLblPos val="none"/>
        <c:crossAx val="453060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Smith" refreshedVersion="5">
  <cacheSource type="worksheet">
    <worksheetSource ref="A2:BL3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machinelearning graphconnect"/>
        <s v="graphconnect neo4j"/>
        <m/>
        <s v="knowledgegraph graphconnect"/>
        <s v="datalineage neo4j graphdatabase"/>
        <s v="datalineage"/>
        <s v="graphcast graphconnect neo4jcommunity graphtechnology"/>
        <s v="graphconnect neo4j connecteddata graphdatabase"/>
        <s v="graphconnect datavisualization neo4j"/>
        <s v="machinelearning graphconnect knowledgegraphs neo4j hume"/>
        <s v="graphconnect neo4j graphtour"/>
        <s v="knowledgegraph graphconnect connecteddata neo4j"/>
        <s v="graphconnect neo4j graphtechnology"/>
        <s v="compliance neo4j connecteddata"/>
        <s v="connecteddata neo4j"/>
        <s v="neo4j graphdatabase designthinking"/>
        <s v="cypher graphconnect neo4j connecteddata graphdatabas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4">
        <d v="2019-09-25T19:34:44.000"/>
        <d v="2019-09-25T19:34:49.000"/>
        <d v="2019-09-25T21:03:52.000"/>
        <d v="2019-09-25T22:00:18.000"/>
        <d v="2019-09-26T07:02:38.000"/>
        <d v="2016-02-20T17:59:58.000"/>
        <d v="2019-09-27T03:50:50.000"/>
        <d v="2019-09-30T23:31:28.000"/>
        <d v="2019-10-01T18:00:45.000"/>
        <d v="2019-10-02T02:47:36.000"/>
        <d v="2019-10-03T02:22:38.000"/>
        <d v="2019-10-03T13:51:00.000"/>
        <d v="2019-10-01T02:14:10.000"/>
        <d v="2019-10-03T14:17:01.000"/>
        <d v="2019-09-27T09:09:01.000"/>
        <d v="2019-09-30T23:04:01.000"/>
        <d v="2019-10-02T17:07:00.000"/>
        <d v="2019-10-03T21:02:47.000"/>
        <d v="2019-10-07T11:01:00.000"/>
        <d v="2019-09-25T19:34:01.000"/>
        <d v="2019-10-02T12:35:00.000"/>
        <d v="2019-10-02T19:31:00.000"/>
        <d v="2019-10-04T12:31:00.000"/>
        <d v="2019-10-04T19:19:00.000"/>
        <d v="2019-09-27T16:48:43.000"/>
        <d v="2019-10-04T14:39:01.000"/>
        <d v="2019-10-04T18:22:00.000"/>
        <d v="2019-10-04T23:33:00.000"/>
        <d v="2019-10-05T16:01:03.000"/>
        <d v="2019-10-07T19:34:01.000"/>
        <d v="2019-09-27T15:37:00.000"/>
        <d v="2019-09-27T17:56:01.000"/>
        <d v="2019-09-30T21:28:00.000"/>
        <d v="2019-10-07T21:34:00.000"/>
      </sharedItems>
      <fieldGroup par="66" base="22">
        <rangePr groupBy="hours" autoEnd="1" autoStart="1" startDate="2016-02-20T17:59:58.000" endDate="2019-10-07T21:34:00.000"/>
        <groupItems count="26">
          <s v="&lt;2/20/2016"/>
          <s v="12 AM"/>
          <s v="1 AM"/>
          <s v="2 AM"/>
          <s v="3 AM"/>
          <s v="4 AM"/>
          <s v="5 AM"/>
          <s v="6 AM"/>
          <s v="7 AM"/>
          <s v="8 AM"/>
          <s v="9 AM"/>
          <s v="10 AM"/>
          <s v="11 AM"/>
          <s v="12 PM"/>
          <s v="1 PM"/>
          <s v="2 PM"/>
          <s v="3 PM"/>
          <s v="4 PM"/>
          <s v="5 PM"/>
          <s v="6 PM"/>
          <s v="7 PM"/>
          <s v="8 PM"/>
          <s v="9 PM"/>
          <s v="10 PM"/>
          <s v="11 PM"/>
          <s v="&gt;10/7/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2-20T17:59:58.000" endDate="2019-10-07T21:34:00.000"/>
        <groupItems count="368">
          <s v="&lt;2/20/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7/2019"/>
        </groupItems>
      </fieldGroup>
    </cacheField>
    <cacheField name="Months" databaseField="0">
      <sharedItems containsMixedTypes="0" count="0"/>
      <fieldGroup base="22">
        <rangePr groupBy="months" autoEnd="1" autoStart="1" startDate="2016-02-20T17:59:58.000" endDate="2019-10-07T21:34:00.000"/>
        <groupItems count="14">
          <s v="&lt;2/20/2016"/>
          <s v="Jan"/>
          <s v="Feb"/>
          <s v="Mar"/>
          <s v="Apr"/>
          <s v="May"/>
          <s v="Jun"/>
          <s v="Jul"/>
          <s v="Aug"/>
          <s v="Sep"/>
          <s v="Oct"/>
          <s v="Nov"/>
          <s v="Dec"/>
          <s v="&gt;10/7/2019"/>
        </groupItems>
      </fieldGroup>
    </cacheField>
    <cacheField name="Years" databaseField="0">
      <sharedItems containsMixedTypes="0" count="0"/>
      <fieldGroup base="22">
        <rangePr groupBy="years" autoEnd="1" autoStart="1" startDate="2016-02-20T17:59:58.000" endDate="2019-10-07T21:34:00.000"/>
        <groupItems count="6">
          <s v="&lt;2/20/2016"/>
          <s v="2016"/>
          <s v="2017"/>
          <s v="2018"/>
          <s v="2019"/>
          <s v="&gt;10/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ikwattro"/>
    <s v="graphconnect"/>
    <m/>
    <m/>
    <m/>
    <m/>
    <m/>
    <m/>
    <m/>
    <m/>
    <s v="No"/>
    <n v="3"/>
    <m/>
    <m/>
    <x v="0"/>
    <d v="2019-09-25T19:34:44.000"/>
    <s v="RT @GraphConnect: [From the archives:]_x000a_Liberating Knowledge #MachineLearning Techniques with Neo4j – a #GraphConnect talk with Rod Schley,…"/>
    <m/>
    <m/>
    <x v="0"/>
    <m/>
    <s v="http://pbs.twimg.com/profile_images/712782956205588480/SH-FHeKq_normal.jpg"/>
    <x v="0"/>
    <s v="https://twitter.com/#!/ikwattro/status/1176943136620371968"/>
    <m/>
    <m/>
    <s v="1176943136620371968"/>
    <m/>
    <b v="0"/>
    <n v="0"/>
    <s v=""/>
    <b v="0"/>
    <s v="en"/>
    <m/>
    <s v=""/>
    <b v="0"/>
    <n v="5"/>
    <s v="1176942952511356929"/>
    <s v="Twitter for iPhone"/>
    <b v="0"/>
    <s v="1176942952511356929"/>
    <s v="Tweet"/>
    <n v="0"/>
    <n v="0"/>
    <m/>
    <m/>
    <m/>
    <m/>
    <m/>
    <m/>
    <m/>
    <m/>
    <n v="1"/>
    <s v="1"/>
    <s v="1"/>
    <n v="0"/>
    <n v="0"/>
    <n v="0"/>
    <n v="0"/>
    <n v="0"/>
    <n v="0"/>
    <n v="17"/>
    <n v="100"/>
    <n v="17"/>
  </r>
  <r>
    <s v="kristophediaz"/>
    <s v="graphconnect"/>
    <m/>
    <m/>
    <m/>
    <m/>
    <m/>
    <m/>
    <m/>
    <m/>
    <s v="No"/>
    <n v="4"/>
    <m/>
    <m/>
    <x v="0"/>
    <d v="2019-09-25T19:34:49.000"/>
    <s v="RT @GraphConnect: [From the archives:]_x000a_Liberating Knowledge #MachineLearning Techniques with Neo4j – a #GraphConnect talk with Rod Schley,…"/>
    <m/>
    <m/>
    <x v="0"/>
    <m/>
    <s v="http://pbs.twimg.com/profile_images/702953337335869440/e6OrEtdF_normal.png"/>
    <x v="1"/>
    <s v="https://twitter.com/#!/kristophediaz/status/1176943156849455106"/>
    <m/>
    <m/>
    <s v="1176943156849455106"/>
    <m/>
    <b v="0"/>
    <n v="0"/>
    <s v=""/>
    <b v="0"/>
    <s v="en"/>
    <m/>
    <s v=""/>
    <b v="0"/>
    <n v="5"/>
    <s v="1176942952511356929"/>
    <s v="Twitter Web App"/>
    <b v="0"/>
    <s v="1176942952511356929"/>
    <s v="Tweet"/>
    <n v="0"/>
    <n v="0"/>
    <m/>
    <m/>
    <m/>
    <m/>
    <m/>
    <m/>
    <m/>
    <m/>
    <n v="1"/>
    <s v="1"/>
    <s v="1"/>
    <n v="0"/>
    <n v="0"/>
    <n v="0"/>
    <n v="0"/>
    <n v="0"/>
    <n v="0"/>
    <n v="17"/>
    <n v="100"/>
    <n v="17"/>
  </r>
  <r>
    <s v="johncaito"/>
    <s v="graphconnect"/>
    <m/>
    <m/>
    <m/>
    <m/>
    <m/>
    <m/>
    <m/>
    <m/>
    <s v="No"/>
    <n v="5"/>
    <m/>
    <m/>
    <x v="0"/>
    <d v="2019-09-25T21:03:52.000"/>
    <s v="RT @GraphConnect: [From the archives:]_x000a_Liberating Knowledge #MachineLearning Techniques with Neo4j – a #GraphConnect talk with Rod Schley,…"/>
    <m/>
    <m/>
    <x v="0"/>
    <m/>
    <s v="http://pbs.twimg.com/profile_images/748522634460143616/4Jt7b94z_normal.jpg"/>
    <x v="2"/>
    <s v="https://twitter.com/#!/johncaito/status/1176965564453068803"/>
    <m/>
    <m/>
    <s v="1176965564453068803"/>
    <m/>
    <b v="0"/>
    <n v="0"/>
    <s v=""/>
    <b v="0"/>
    <s v="en"/>
    <m/>
    <s v=""/>
    <b v="0"/>
    <n v="5"/>
    <s v="1176942952511356929"/>
    <s v="Twitter for Android"/>
    <b v="0"/>
    <s v="1176942952511356929"/>
    <s v="Tweet"/>
    <n v="0"/>
    <n v="0"/>
    <m/>
    <m/>
    <m/>
    <m/>
    <m/>
    <m/>
    <m/>
    <m/>
    <n v="1"/>
    <s v="1"/>
    <s v="1"/>
    <n v="0"/>
    <n v="0"/>
    <n v="0"/>
    <n v="0"/>
    <n v="0"/>
    <n v="0"/>
    <n v="17"/>
    <n v="100"/>
    <n v="17"/>
  </r>
  <r>
    <s v="_nicolascantu"/>
    <s v="graphconnect"/>
    <m/>
    <m/>
    <m/>
    <m/>
    <m/>
    <m/>
    <m/>
    <m/>
    <s v="No"/>
    <n v="6"/>
    <m/>
    <m/>
    <x v="0"/>
    <d v="2019-09-25T22:00:18.000"/>
    <s v="RT @GraphConnect: [From the archives:]_x000a_Liberating Knowledge #MachineLearning Techniques with Neo4j – a #GraphConnect talk with Rod Schley,…"/>
    <m/>
    <m/>
    <x v="0"/>
    <m/>
    <s v="http://pbs.twimg.com/profile_images/1032649902587822080/rEKD8K25_normal.jpg"/>
    <x v="3"/>
    <s v="https://twitter.com/#!/_nicolascantu/status/1176979765951176704"/>
    <m/>
    <m/>
    <s v="1176979765951176704"/>
    <m/>
    <b v="0"/>
    <n v="0"/>
    <s v=""/>
    <b v="0"/>
    <s v="en"/>
    <m/>
    <s v=""/>
    <b v="0"/>
    <n v="5"/>
    <s v="1176942952511356929"/>
    <s v="Twitter for Android"/>
    <b v="0"/>
    <s v="1176942952511356929"/>
    <s v="Tweet"/>
    <n v="0"/>
    <n v="0"/>
    <m/>
    <m/>
    <m/>
    <m/>
    <m/>
    <m/>
    <m/>
    <m/>
    <n v="1"/>
    <s v="1"/>
    <s v="1"/>
    <n v="0"/>
    <n v="0"/>
    <n v="0"/>
    <n v="0"/>
    <n v="0"/>
    <n v="0"/>
    <n v="17"/>
    <n v="100"/>
    <n v="17"/>
  </r>
  <r>
    <s v="enrikelopez"/>
    <s v="graphconnect"/>
    <m/>
    <m/>
    <m/>
    <m/>
    <m/>
    <m/>
    <m/>
    <m/>
    <s v="No"/>
    <n v="7"/>
    <m/>
    <m/>
    <x v="0"/>
    <d v="2019-09-26T07:02:38.000"/>
    <s v="RT @GraphConnect: [From the archives:]_x000a_Liberating Knowledge #MachineLearning Techniques with Neo4j – a #GraphConnect talk with Rod Schley,…"/>
    <m/>
    <m/>
    <x v="0"/>
    <m/>
    <s v="http://pbs.twimg.com/profile_images/474249917565636608/XjM9GUjo_normal.jpeg"/>
    <x v="4"/>
    <s v="https://twitter.com/#!/enrikelopez/status/1177116249496662016"/>
    <m/>
    <m/>
    <s v="1177116249496662016"/>
    <m/>
    <b v="0"/>
    <n v="0"/>
    <s v=""/>
    <b v="0"/>
    <s v="en"/>
    <m/>
    <s v=""/>
    <b v="0"/>
    <n v="5"/>
    <s v="1176942952511356929"/>
    <s v="Twitter for Android"/>
    <b v="0"/>
    <s v="1176942952511356929"/>
    <s v="Tweet"/>
    <n v="0"/>
    <n v="0"/>
    <m/>
    <m/>
    <m/>
    <m/>
    <m/>
    <m/>
    <m/>
    <m/>
    <n v="1"/>
    <s v="1"/>
    <s v="1"/>
    <n v="0"/>
    <n v="0"/>
    <n v="0"/>
    <n v="0"/>
    <n v="0"/>
    <n v="0"/>
    <n v="17"/>
    <n v="100"/>
    <n v="17"/>
  </r>
  <r>
    <s v="allthingsgraph"/>
    <s v="allthingsgraph"/>
    <m/>
    <m/>
    <m/>
    <m/>
    <m/>
    <m/>
    <m/>
    <m/>
    <s v="No"/>
    <n v="8"/>
    <m/>
    <m/>
    <x v="1"/>
    <d v="2016-02-20T17:59:58.000"/>
    <s v="Presentation I gave at #GraphConnect &quot;Using #Neo4j to Take Us to the Stars&quot; https://t.co/uoruVtyuiC"/>
    <s v="https://www.youtube.com/watch?v=99GO-aeK20s&amp;feature=youtu.be"/>
    <s v="youtube.com"/>
    <x v="1"/>
    <m/>
    <s v="http://pbs.twimg.com/profile_images/498648813335089152/pIxLdYiR_normal.png"/>
    <x v="5"/>
    <s v="https://twitter.com/#!/allthingsgraph/status/701104017405915136"/>
    <m/>
    <m/>
    <s v="701104017405915136"/>
    <m/>
    <b v="0"/>
    <n v="2"/>
    <s v=""/>
    <b v="0"/>
    <s v="en"/>
    <m/>
    <s v=""/>
    <b v="0"/>
    <n v="4"/>
    <s v=""/>
    <s v="Twitter Web Client"/>
    <b v="0"/>
    <s v="701104017405915136"/>
    <s v="Retweet"/>
    <n v="0"/>
    <n v="0"/>
    <m/>
    <m/>
    <m/>
    <m/>
    <m/>
    <m/>
    <m/>
    <m/>
    <n v="1"/>
    <s v="5"/>
    <s v="5"/>
    <n v="0"/>
    <n v="0"/>
    <n v="0"/>
    <n v="0"/>
    <n v="0"/>
    <n v="0"/>
    <n v="13"/>
    <n v="100"/>
    <n v="13"/>
  </r>
  <r>
    <s v="neprasad"/>
    <s v="allthingsgraph"/>
    <m/>
    <m/>
    <m/>
    <m/>
    <m/>
    <m/>
    <m/>
    <m/>
    <s v="No"/>
    <n v="9"/>
    <m/>
    <m/>
    <x v="0"/>
    <d v="2019-09-27T03:50:50.000"/>
    <s v="RT @AllThingsGraph: Presentation I gave at #GraphConnect &quot;Using #Neo4j to Take Us to the Stars&quot; https://t.co/uoruVtyuiC"/>
    <s v="https://www.youtube.com/watch?v=99GO-aeK20s&amp;feature=youtu.be"/>
    <s v="youtube.com"/>
    <x v="1"/>
    <m/>
    <s v="http://pbs.twimg.com/profile_images/615354963154178050/wzjxHZKY_normal.jpg"/>
    <x v="6"/>
    <s v="https://twitter.com/#!/neprasad/status/1177430371635318785"/>
    <m/>
    <m/>
    <s v="1177430371635318785"/>
    <m/>
    <b v="0"/>
    <n v="0"/>
    <s v=""/>
    <b v="0"/>
    <s v="en"/>
    <m/>
    <s v=""/>
    <b v="0"/>
    <n v="4"/>
    <s v="701104017405915136"/>
    <s v="Twitter for iPhone"/>
    <b v="0"/>
    <s v="701104017405915136"/>
    <s v="Tweet"/>
    <n v="0"/>
    <n v="0"/>
    <m/>
    <m/>
    <m/>
    <m/>
    <m/>
    <m/>
    <m/>
    <m/>
    <n v="1"/>
    <s v="5"/>
    <s v="5"/>
    <n v="0"/>
    <n v="0"/>
    <n v="0"/>
    <n v="0"/>
    <n v="0"/>
    <n v="0"/>
    <n v="15"/>
    <n v="100"/>
    <n v="15"/>
  </r>
  <r>
    <s v="datao"/>
    <s v="neo4j"/>
    <m/>
    <m/>
    <m/>
    <m/>
    <m/>
    <m/>
    <m/>
    <m/>
    <s v="No"/>
    <n v="10"/>
    <m/>
    <m/>
    <x v="0"/>
    <d v="2019-09-30T23:31:28.000"/>
    <s v="RT @neo4j: Visual Cypher: Presenting Tools That Create, Visualize and Parse Cypher â€“ a #GraphConnect talk with Eric Monk of #Neo4j_x000a_   _x000a_httpâ€¦"/>
    <m/>
    <m/>
    <x v="1"/>
    <m/>
    <s v="http://pbs.twimg.com/profile_images/378800000049138190/bed958d50d6aeeeac8961e3a3b4a4781_normal.jpeg"/>
    <x v="7"/>
    <s v="https://twitter.com/#!/datao/status/1178814651330699266"/>
    <m/>
    <m/>
    <s v="1178814651330699266"/>
    <m/>
    <b v="0"/>
    <n v="0"/>
    <s v=""/>
    <b v="0"/>
    <s v="en"/>
    <m/>
    <s v=""/>
    <b v="0"/>
    <n v="2"/>
    <s v="1178807739985866758"/>
    <s v="Twitter for iPhone"/>
    <b v="0"/>
    <s v="1178807739985866758"/>
    <s v="Tweet"/>
    <n v="0"/>
    <n v="0"/>
    <m/>
    <m/>
    <m/>
    <m/>
    <m/>
    <m/>
    <m/>
    <m/>
    <n v="1"/>
    <s v="2"/>
    <s v="2"/>
    <n v="0"/>
    <n v="0"/>
    <n v="0"/>
    <n v="0"/>
    <n v="0"/>
    <n v="0"/>
    <n v="22"/>
    <n v="100"/>
    <n v="22"/>
  </r>
  <r>
    <s v="amyhodler"/>
    <s v="cjisalock"/>
    <m/>
    <m/>
    <m/>
    <m/>
    <m/>
    <m/>
    <m/>
    <m/>
    <s v="No"/>
    <n v="11"/>
    <m/>
    <m/>
    <x v="2"/>
    <d v="2019-10-01T18:00:45.000"/>
    <s v="@cjIsALock Thanks! It's a not-so-secret wish to show off creative pieces based on graphs. (I have a poem, a short fiction, a little song, and now this!) If I can get enough examples, we might be able to get Neo4j to host at a GraphConnect."/>
    <m/>
    <m/>
    <x v="2"/>
    <m/>
    <s v="http://pbs.twimg.com/profile_images/862312013070028800/DAvZrhi2_normal.jpg"/>
    <x v="8"/>
    <s v="https://twitter.com/#!/amyhodler/status/1179093808769716224"/>
    <m/>
    <m/>
    <s v="1179093808769716224"/>
    <s v="1178835370508615681"/>
    <b v="0"/>
    <n v="2"/>
    <s v="61776242"/>
    <b v="0"/>
    <s v="en"/>
    <m/>
    <s v=""/>
    <b v="0"/>
    <n v="0"/>
    <s v=""/>
    <s v="Twitter Web App"/>
    <b v="0"/>
    <s v="1178835370508615681"/>
    <s v="Tweet"/>
    <n v="0"/>
    <n v="0"/>
    <m/>
    <m/>
    <m/>
    <m/>
    <m/>
    <m/>
    <m/>
    <m/>
    <n v="1"/>
    <s v="4"/>
    <s v="4"/>
    <n v="2"/>
    <n v="4.25531914893617"/>
    <n v="1"/>
    <n v="2.127659574468085"/>
    <n v="0"/>
    <n v="0"/>
    <n v="44"/>
    <n v="93.61702127659575"/>
    <n v="47"/>
  </r>
  <r>
    <s v="suman_1983"/>
    <s v="neo4j"/>
    <m/>
    <m/>
    <m/>
    <m/>
    <m/>
    <m/>
    <m/>
    <m/>
    <s v="No"/>
    <n v="12"/>
    <m/>
    <m/>
    <x v="0"/>
    <d v="2019-10-02T02:47:36.000"/>
    <s v="RT @neo4j: Visual Cypher: Presenting Tools That Create, Visualize and Parse Cypher â€“ a #GraphConnect talk with Eric Monk of #Neo4j_x000a_   _x000a_httpâ€¦"/>
    <m/>
    <m/>
    <x v="1"/>
    <m/>
    <s v="http://abs.twimg.com/sticky/default_profile_images/default_profile_normal.png"/>
    <x v="9"/>
    <s v="https://twitter.com/#!/suman_1983/status/1179226397052669953"/>
    <m/>
    <m/>
    <s v="1179226397052669953"/>
    <m/>
    <b v="0"/>
    <n v="0"/>
    <s v=""/>
    <b v="0"/>
    <s v="en"/>
    <m/>
    <s v=""/>
    <b v="0"/>
    <n v="3"/>
    <s v="1178807739985866758"/>
    <s v="Twitter for Android"/>
    <b v="0"/>
    <s v="1178807739985866758"/>
    <s v="Tweet"/>
    <n v="0"/>
    <n v="0"/>
    <m/>
    <m/>
    <m/>
    <m/>
    <m/>
    <m/>
    <m/>
    <m/>
    <n v="1"/>
    <s v="2"/>
    <s v="2"/>
    <n v="0"/>
    <n v="0"/>
    <n v="0"/>
    <n v="0"/>
    <n v="0"/>
    <n v="0"/>
    <n v="22"/>
    <n v="100"/>
    <n v="22"/>
  </r>
  <r>
    <s v="suman_1983"/>
    <s v="graphconnect"/>
    <m/>
    <m/>
    <m/>
    <m/>
    <m/>
    <m/>
    <m/>
    <m/>
    <s v="No"/>
    <n v="13"/>
    <m/>
    <m/>
    <x v="0"/>
    <d v="2019-10-03T02:22:38.000"/>
    <s v="RT @GraphConnect: [From the archives:]_x000a_Transforming Health Information Technology with a #KnowledgeGraph â€“ a #GraphConnect talk by @WixonChâ€¦"/>
    <m/>
    <m/>
    <x v="3"/>
    <m/>
    <s v="http://abs.twimg.com/sticky/default_profile_images/default_profile_normal.png"/>
    <x v="10"/>
    <s v="https://twitter.com/#!/suman_1983/status/1179582501964009472"/>
    <m/>
    <m/>
    <s v="1179582501964009472"/>
    <m/>
    <b v="0"/>
    <n v="0"/>
    <s v=""/>
    <b v="0"/>
    <s v="en"/>
    <m/>
    <s v=""/>
    <b v="0"/>
    <n v="1"/>
    <s v="1179478911895425024"/>
    <s v="Twitter for Android"/>
    <b v="0"/>
    <s v="1179478911895425024"/>
    <s v="Tweet"/>
    <n v="0"/>
    <n v="0"/>
    <m/>
    <m/>
    <m/>
    <m/>
    <m/>
    <m/>
    <m/>
    <m/>
    <n v="1"/>
    <s v="2"/>
    <s v="1"/>
    <n v="0"/>
    <n v="0"/>
    <n v="0"/>
    <n v="0"/>
    <n v="0"/>
    <n v="0"/>
    <n v="18"/>
    <n v="100"/>
    <n v="18"/>
  </r>
  <r>
    <s v="neo4j"/>
    <s v="ubs"/>
    <m/>
    <m/>
    <m/>
    <m/>
    <m/>
    <m/>
    <m/>
    <m/>
    <s v="No"/>
    <n v="14"/>
    <m/>
    <m/>
    <x v="0"/>
    <d v="2019-10-03T13:51:00.000"/>
    <s v="[From the archives:]_x000a_Real-Time #DataLineage at UBS â€“ a GraphConnect talk with Sidarth Goyal and Wren Chan, who are both Senior Software Engineers and Technical Leads @UBS._x000a_  _x000a_https://t.co/wZx1d9F3wE_x000a_#Neo4j #GraphDatabase"/>
    <s v="https://neo4j.com/blog/real-time-data-lineage-ubs"/>
    <s v="neo4j.com"/>
    <x v="4"/>
    <m/>
    <s v="http://pbs.twimg.com/profile_images/880015248324837376/rsuw4VRB_normal.jpg"/>
    <x v="11"/>
    <s v="https://twitter.com/#!/neo4j/status/1179755733400899586"/>
    <m/>
    <m/>
    <s v="1179755733400899586"/>
    <m/>
    <b v="0"/>
    <n v="1"/>
    <s v=""/>
    <b v="0"/>
    <s v="en"/>
    <m/>
    <s v=""/>
    <b v="0"/>
    <n v="1"/>
    <s v=""/>
    <s v="Buffer"/>
    <b v="0"/>
    <s v="1179755733400899586"/>
    <s v="Tweet"/>
    <n v="0"/>
    <n v="0"/>
    <m/>
    <m/>
    <m/>
    <m/>
    <m/>
    <m/>
    <m/>
    <m/>
    <n v="1"/>
    <s v="2"/>
    <s v="2"/>
    <n v="1"/>
    <n v="3.3333333333333335"/>
    <n v="0"/>
    <n v="0"/>
    <n v="0"/>
    <n v="0"/>
    <n v="29"/>
    <n v="96.66666666666667"/>
    <n v="30"/>
  </r>
  <r>
    <s v="bajajvaurn"/>
    <s v="neo4j"/>
    <m/>
    <m/>
    <m/>
    <m/>
    <m/>
    <m/>
    <m/>
    <m/>
    <s v="No"/>
    <n v="15"/>
    <m/>
    <m/>
    <x v="0"/>
    <d v="2019-10-01T02:14:10.000"/>
    <s v="RT @neo4j: Visual Cypher: Presenting Tools That Create, Visualize and Parse Cypher â€“ a #GraphConnect talk with Eric Monk of #Neo4j_x000a_   _x000a_httpâ€¦"/>
    <m/>
    <m/>
    <x v="1"/>
    <m/>
    <s v="http://pbs.twimg.com/profile_images/972474830019809285/KvyRohui_normal.jpg"/>
    <x v="12"/>
    <s v="https://twitter.com/#!/bajajvaurn/status/1178855595908055040"/>
    <m/>
    <m/>
    <s v="1178855595908055040"/>
    <m/>
    <b v="0"/>
    <n v="0"/>
    <s v=""/>
    <b v="0"/>
    <s v="en"/>
    <m/>
    <s v=""/>
    <b v="0"/>
    <n v="2"/>
    <s v="1178807739985866758"/>
    <s v="Twitter Web App"/>
    <b v="0"/>
    <s v="1178807739985866758"/>
    <s v="Tweet"/>
    <n v="0"/>
    <n v="0"/>
    <m/>
    <m/>
    <m/>
    <m/>
    <m/>
    <m/>
    <m/>
    <m/>
    <n v="2"/>
    <s v="2"/>
    <s v="2"/>
    <n v="0"/>
    <n v="0"/>
    <n v="0"/>
    <n v="0"/>
    <n v="0"/>
    <n v="0"/>
    <n v="22"/>
    <n v="100"/>
    <n v="22"/>
  </r>
  <r>
    <s v="bajajvaurn"/>
    <s v="neo4j"/>
    <m/>
    <m/>
    <m/>
    <m/>
    <m/>
    <m/>
    <m/>
    <m/>
    <s v="No"/>
    <n v="16"/>
    <m/>
    <m/>
    <x v="0"/>
    <d v="2019-10-03T14:17:01.000"/>
    <s v="RT @neo4j: [From the archives:]_x000a_Real-Time #DataLineage at UBS â€“ a GraphConnect talk with Sidarth Goyal and Wren Chan, who are both Senior Sâ€¦"/>
    <m/>
    <m/>
    <x v="5"/>
    <m/>
    <s v="http://pbs.twimg.com/profile_images/972474830019809285/KvyRohui_normal.jpg"/>
    <x v="13"/>
    <s v="https://twitter.com/#!/bajajvaurn/status/1179762280935723010"/>
    <m/>
    <m/>
    <s v="1179762280935723010"/>
    <m/>
    <b v="0"/>
    <n v="0"/>
    <s v=""/>
    <b v="0"/>
    <s v="en"/>
    <m/>
    <s v=""/>
    <b v="0"/>
    <n v="1"/>
    <s v="1179755733400899586"/>
    <s v="Twitter Web App"/>
    <b v="0"/>
    <s v="1179755733400899586"/>
    <s v="Tweet"/>
    <n v="0"/>
    <n v="0"/>
    <m/>
    <m/>
    <m/>
    <m/>
    <m/>
    <m/>
    <m/>
    <m/>
    <n v="2"/>
    <s v="2"/>
    <s v="2"/>
    <n v="0"/>
    <n v="0"/>
    <n v="0"/>
    <n v="0"/>
    <n v="0"/>
    <n v="0"/>
    <n v="25"/>
    <n v="100"/>
    <n v="25"/>
  </r>
  <r>
    <s v="neo4j"/>
    <s v="jocelyn_neo4j"/>
    <m/>
    <m/>
    <m/>
    <m/>
    <m/>
    <m/>
    <m/>
    <m/>
    <s v="No"/>
    <n v="17"/>
    <m/>
    <m/>
    <x v="0"/>
    <d v="2019-09-27T09:09:01.000"/>
    <s v="#GraphCast: #GraphConnect 2020, Early Bird Pricing!_x000a_by @jocelyn_neo4j _x000a_       _x000a_https://t.co/qat4zv2vGG_x000a_#Neo4jCommunity #GraphTechnology"/>
    <s v="https://neo4j.com/blog/graphcast-graphconnect-2020-early-bird-pricing/?ref=social-blog"/>
    <s v="neo4j.com"/>
    <x v="6"/>
    <m/>
    <s v="http://pbs.twimg.com/profile_images/880015248324837376/rsuw4VRB_normal.jpg"/>
    <x v="14"/>
    <s v="https://twitter.com/#!/neo4j/status/1177510442358304768"/>
    <m/>
    <m/>
    <s v="1177510442358304768"/>
    <m/>
    <b v="0"/>
    <n v="0"/>
    <s v=""/>
    <b v="0"/>
    <s v="en"/>
    <m/>
    <s v=""/>
    <b v="0"/>
    <n v="0"/>
    <s v=""/>
    <s v="Buffer"/>
    <b v="0"/>
    <s v="1177510442358304768"/>
    <s v="Tweet"/>
    <n v="0"/>
    <n v="0"/>
    <m/>
    <m/>
    <m/>
    <m/>
    <m/>
    <m/>
    <m/>
    <m/>
    <n v="1"/>
    <s v="2"/>
    <s v="2"/>
    <n v="0"/>
    <n v="0"/>
    <n v="0"/>
    <n v="0"/>
    <n v="0"/>
    <n v="0"/>
    <n v="10"/>
    <n v="100"/>
    <n v="10"/>
  </r>
  <r>
    <s v="neo4j"/>
    <s v="neo4j"/>
    <m/>
    <m/>
    <m/>
    <m/>
    <m/>
    <m/>
    <m/>
    <m/>
    <s v="No"/>
    <n v="18"/>
    <m/>
    <m/>
    <x v="1"/>
    <d v="2019-09-30T23:04:01.000"/>
    <s v="Visual Cypher: Presenting Tools That Create, Visualize and Parse Cypher â€“ a #GraphConnect talk with Eric Monk of #Neo4j_x000a_   _x000a_https://t.co/q4RpaZHA7Y_x000a_#ConnectedData #GraphDatabase"/>
    <s v="https://neo4j.com/blog/visual-cypher-presenting-tools-create-visualize-parse-cypher"/>
    <s v="neo4j.com"/>
    <x v="7"/>
    <m/>
    <s v="http://pbs.twimg.com/profile_images/880015248324837376/rsuw4VRB_normal.jpg"/>
    <x v="15"/>
    <s v="https://twitter.com/#!/neo4j/status/1178807739985866758"/>
    <m/>
    <m/>
    <s v="1178807739985866758"/>
    <m/>
    <b v="0"/>
    <n v="7"/>
    <s v=""/>
    <b v="0"/>
    <s v="en"/>
    <m/>
    <s v=""/>
    <b v="0"/>
    <n v="2"/>
    <s v=""/>
    <s v="Buffer"/>
    <b v="0"/>
    <s v="1178807739985866758"/>
    <s v="Tweet"/>
    <n v="0"/>
    <n v="0"/>
    <m/>
    <m/>
    <m/>
    <m/>
    <m/>
    <m/>
    <m/>
    <m/>
    <n v="2"/>
    <s v="2"/>
    <s v="2"/>
    <n v="0"/>
    <n v="0"/>
    <n v="0"/>
    <n v="0"/>
    <n v="0"/>
    <n v="0"/>
    <n v="21"/>
    <n v="100"/>
    <n v="21"/>
  </r>
  <r>
    <s v="neo4j"/>
    <s v="neo4j"/>
    <m/>
    <m/>
    <m/>
    <m/>
    <m/>
    <m/>
    <m/>
    <m/>
    <s v="No"/>
    <n v="19"/>
    <m/>
    <m/>
    <x v="1"/>
    <d v="2019-10-02T17:07:00.000"/>
    <s v="[From the archives:]_x000a_Picture This: How AIG Visualizes Propagation of Risk â€“ a #GraphConnect talk by Jim Barret of AIG_x000a__x000a_https://t.co/AnhfQ5of0G_x000a_#DataVisualization #Neo4j"/>
    <s v="https://neo4j.com/blog/picture-this-how-aig-visualizes-propagation-of-risk"/>
    <s v="neo4j.com"/>
    <x v="8"/>
    <m/>
    <s v="http://pbs.twimg.com/profile_images/880015248324837376/rsuw4VRB_normal.jpg"/>
    <x v="16"/>
    <s v="https://twitter.com/#!/neo4j/status/1179442670097326080"/>
    <m/>
    <m/>
    <s v="1179442670097326080"/>
    <m/>
    <b v="0"/>
    <n v="0"/>
    <s v=""/>
    <b v="0"/>
    <s v="en"/>
    <m/>
    <s v=""/>
    <b v="0"/>
    <n v="0"/>
    <s v=""/>
    <s v="Buffer"/>
    <b v="0"/>
    <s v="1179442670097326080"/>
    <s v="Tweet"/>
    <n v="0"/>
    <n v="0"/>
    <m/>
    <m/>
    <m/>
    <m/>
    <m/>
    <m/>
    <m/>
    <m/>
    <n v="2"/>
    <s v="2"/>
    <s v="2"/>
    <n v="0"/>
    <n v="0"/>
    <n v="1"/>
    <n v="4.545454545454546"/>
    <n v="0"/>
    <n v="0"/>
    <n v="21"/>
    <n v="95.45454545454545"/>
    <n v="22"/>
  </r>
  <r>
    <s v="inserpio"/>
    <s v="neo4j"/>
    <m/>
    <m/>
    <m/>
    <m/>
    <m/>
    <m/>
    <m/>
    <m/>
    <s v="No"/>
    <n v="20"/>
    <m/>
    <m/>
    <x v="0"/>
    <d v="2019-10-03T21:02:47.000"/>
    <s v="RT @neo4j: [From the archives:]_x000a_Real-Time #DataLineage at UBS – a GraphConnect talk with Sidarth Goyal and Wren Chan, who are both Senior S…"/>
    <m/>
    <m/>
    <x v="5"/>
    <m/>
    <s v="http://pbs.twimg.com/profile_images/1014081717819363328/zKBBtKPL_normal.jpg"/>
    <x v="17"/>
    <s v="https://twitter.com/#!/inserpio/status/1179864395788308481"/>
    <m/>
    <m/>
    <s v="1179864395788308481"/>
    <m/>
    <b v="0"/>
    <n v="0"/>
    <s v=""/>
    <b v="0"/>
    <s v="en"/>
    <m/>
    <s v=""/>
    <b v="0"/>
    <n v="2"/>
    <s v="1179755733400899586"/>
    <s v="Twitter for iPhone"/>
    <b v="0"/>
    <s v="1179755733400899586"/>
    <s v="Tweet"/>
    <n v="0"/>
    <n v="0"/>
    <m/>
    <m/>
    <m/>
    <m/>
    <m/>
    <m/>
    <m/>
    <m/>
    <n v="1"/>
    <s v="2"/>
    <s v="2"/>
    <n v="0"/>
    <n v="0"/>
    <n v="0"/>
    <n v="0"/>
    <n v="0"/>
    <n v="0"/>
    <n v="24"/>
    <n v="100"/>
    <n v="24"/>
  </r>
  <r>
    <s v="mlmattou"/>
    <s v="synced_global"/>
    <m/>
    <m/>
    <m/>
    <m/>
    <m/>
    <m/>
    <m/>
    <m/>
    <s v="No"/>
    <n v="21"/>
    <m/>
    <m/>
    <x v="0"/>
    <d v="2019-10-07T11:01:00.000"/>
    <s v="GraphConnect 2018: Linking AI and Graph DB by @Synced_Global https://t.co/2NeGhG7akC"/>
    <s v="https://link.medium.com/9Uf46ACDA0"/>
    <s v="medium.com"/>
    <x v="2"/>
    <m/>
    <s v="http://pbs.twimg.com/profile_images/691627811044462593/QdmMKZtE_normal.jpg"/>
    <x v="18"/>
    <s v="https://twitter.com/#!/mlmattou/status/1181162503855845378"/>
    <m/>
    <m/>
    <s v="1181162503855845378"/>
    <m/>
    <b v="0"/>
    <n v="0"/>
    <s v=""/>
    <b v="0"/>
    <s v="en"/>
    <m/>
    <s v=""/>
    <b v="0"/>
    <n v="0"/>
    <s v=""/>
    <s v="Twitter Web Client"/>
    <b v="0"/>
    <s v="1181162503855845378"/>
    <s v="Tweet"/>
    <n v="0"/>
    <n v="0"/>
    <m/>
    <m/>
    <m/>
    <m/>
    <m/>
    <m/>
    <m/>
    <m/>
    <n v="1"/>
    <s v="3"/>
    <s v="3"/>
    <n v="0"/>
    <n v="0"/>
    <n v="0"/>
    <n v="0"/>
    <n v="0"/>
    <n v="0"/>
    <n v="9"/>
    <n v="100"/>
    <n v="9"/>
  </r>
  <r>
    <s v="graphconnect"/>
    <s v="graph_aware"/>
    <m/>
    <m/>
    <m/>
    <m/>
    <m/>
    <m/>
    <m/>
    <m/>
    <s v="No"/>
    <n v="22"/>
    <m/>
    <m/>
    <x v="0"/>
    <d v="2019-09-25T19:34:01.000"/>
    <s v="[From the archives:]_x000a_Liberating Knowledge #MachineLearning Techniques with Neo4j – a #GraphConnect talk with Rod Schley, Dr. Alessandro Negro and Christophe Willemsen of @graph_aware_x000a__x000a_https://t.co/lVDdQPwVNi_x000a_#KnowledgeGraphs #Neo4j #Hume"/>
    <s v="https://neo4j.com/blog/liberating-knowledge-machine-learning-techniques-neo4j"/>
    <s v="neo4j.com"/>
    <x v="9"/>
    <m/>
    <s v="http://pbs.twimg.com/profile_images/1146512202343411712/U4i7A5cb_normal.png"/>
    <x v="19"/>
    <s v="https://twitter.com/#!/graphconnect/status/1176942952511356929"/>
    <m/>
    <m/>
    <s v="1176942952511356929"/>
    <m/>
    <b v="0"/>
    <n v="12"/>
    <s v=""/>
    <b v="0"/>
    <s v="en"/>
    <m/>
    <s v=""/>
    <b v="0"/>
    <n v="5"/>
    <s v=""/>
    <s v="Buffer"/>
    <b v="0"/>
    <s v="1176942952511356929"/>
    <s v="Tweet"/>
    <n v="0"/>
    <n v="0"/>
    <m/>
    <m/>
    <m/>
    <m/>
    <m/>
    <m/>
    <m/>
    <m/>
    <n v="1"/>
    <s v="1"/>
    <s v="1"/>
    <n v="0"/>
    <n v="0"/>
    <n v="0"/>
    <n v="0"/>
    <n v="0"/>
    <n v="0"/>
    <n v="26"/>
    <n v="100"/>
    <n v="26"/>
  </r>
  <r>
    <s v="graphconnect"/>
    <s v="ryguyrg"/>
    <m/>
    <m/>
    <m/>
    <m/>
    <m/>
    <m/>
    <m/>
    <m/>
    <s v="No"/>
    <n v="23"/>
    <m/>
    <m/>
    <x v="0"/>
    <d v="2019-10-02T12:35:00.000"/>
    <s v="[From the GraphConnect archives:] _x000a_Save the Date for a Three-Day, Super-Powered @GraphConnect2020 Experience_x000a_by @ryguyrg _x000a_  _x000a_https://t.co/DWwrRgzUVp_x000a_#GraphConnect #Neo4j #GraphTour"/>
    <s v="https://neo4j.com/blog/save-the-date-for-graphconnect-2020/"/>
    <s v="neo4j.com"/>
    <x v="10"/>
    <m/>
    <s v="http://pbs.twimg.com/profile_images/1146512202343411712/U4i7A5cb_normal.png"/>
    <x v="20"/>
    <s v="https://twitter.com/#!/graphconnect/status/1179374221971132417"/>
    <m/>
    <m/>
    <s v="1179374221971132417"/>
    <m/>
    <b v="0"/>
    <n v="0"/>
    <s v=""/>
    <b v="0"/>
    <s v="en"/>
    <m/>
    <s v=""/>
    <b v="0"/>
    <n v="0"/>
    <s v=""/>
    <s v="Buffer"/>
    <b v="0"/>
    <s v="1179374221971132417"/>
    <s v="Tweet"/>
    <n v="0"/>
    <n v="0"/>
    <m/>
    <m/>
    <m/>
    <m/>
    <m/>
    <m/>
    <m/>
    <m/>
    <n v="1"/>
    <s v="1"/>
    <s v="1"/>
    <n v="1"/>
    <n v="5"/>
    <n v="0"/>
    <n v="0"/>
    <n v="0"/>
    <n v="0"/>
    <n v="19"/>
    <n v="95"/>
    <n v="20"/>
  </r>
  <r>
    <s v="graphconnect"/>
    <s v="wixonchris"/>
    <m/>
    <m/>
    <m/>
    <m/>
    <m/>
    <m/>
    <m/>
    <m/>
    <s v="No"/>
    <n v="24"/>
    <m/>
    <m/>
    <x v="0"/>
    <d v="2019-10-02T19:31:00.000"/>
    <s v="[From the archives:]_x000a_Transforming Health Information Technology with a #KnowledgeGraph â€“ a #GraphConnect talk by @WixonChris, a vascular surgeon based in Savannah, Georgia._x000a__x000a_https://t.co/MOrmupFcxv_x000a_#ConnectedData #Neo4j"/>
    <s v="https://neo4j.com/blog/transforming-health-information-technology-knowledge-graph"/>
    <s v="neo4j.com"/>
    <x v="11"/>
    <m/>
    <s v="http://pbs.twimg.com/profile_images/1146512202343411712/U4i7A5cb_normal.png"/>
    <x v="21"/>
    <s v="https://twitter.com/#!/graphconnect/status/1179478911895425024"/>
    <m/>
    <m/>
    <s v="1179478911895425024"/>
    <m/>
    <b v="0"/>
    <n v="3"/>
    <s v=""/>
    <b v="0"/>
    <s v="en"/>
    <m/>
    <s v=""/>
    <b v="0"/>
    <n v="1"/>
    <s v=""/>
    <s v="Buffer"/>
    <b v="0"/>
    <s v="1179478911895425024"/>
    <s v="Tweet"/>
    <n v="0"/>
    <n v="0"/>
    <m/>
    <m/>
    <m/>
    <m/>
    <m/>
    <m/>
    <m/>
    <m/>
    <n v="1"/>
    <s v="1"/>
    <s v="1"/>
    <n v="0"/>
    <n v="0"/>
    <n v="0"/>
    <n v="0"/>
    <n v="0"/>
    <n v="0"/>
    <n v="25"/>
    <n v="100"/>
    <n v="25"/>
  </r>
  <r>
    <s v="graphconnect"/>
    <s v="redmonk"/>
    <m/>
    <m/>
    <m/>
    <m/>
    <m/>
    <m/>
    <m/>
    <m/>
    <s v="No"/>
    <n v="25"/>
    <m/>
    <m/>
    <x v="0"/>
    <d v="2019-10-04T12:31:00.000"/>
    <s v="[From the #GraphConnect archives:]_x000a_Think About What You’re Building: 5-Minute Interview with @sogrady, Co-Founder @redmonk_x000a_ _x000a_https://t.co/PnCd275kDm_x000a_#neo4j #graphtechnology"/>
    <s v="https://neo4j.com/blog/5-minute-interview-with-stephen-ogrady"/>
    <s v="neo4j.com"/>
    <x v="12"/>
    <m/>
    <s v="http://pbs.twimg.com/profile_images/1146512202343411712/U4i7A5cb_normal.png"/>
    <x v="22"/>
    <s v="https://twitter.com/#!/graphconnect/status/1180097988498280449"/>
    <m/>
    <m/>
    <s v="1180097988498280449"/>
    <m/>
    <b v="0"/>
    <n v="1"/>
    <s v=""/>
    <b v="0"/>
    <s v="en"/>
    <m/>
    <s v=""/>
    <b v="0"/>
    <n v="0"/>
    <s v=""/>
    <s v="Buffer"/>
    <b v="0"/>
    <s v="1180097988498280449"/>
    <s v="Tweet"/>
    <n v="0"/>
    <n v="0"/>
    <m/>
    <m/>
    <m/>
    <m/>
    <m/>
    <m/>
    <m/>
    <m/>
    <n v="1"/>
    <s v="1"/>
    <s v="1"/>
    <m/>
    <m/>
    <m/>
    <m/>
    <m/>
    <m/>
    <m/>
    <m/>
    <m/>
  </r>
  <r>
    <s v="graphconnect"/>
    <s v="bwmerkl"/>
    <m/>
    <m/>
    <m/>
    <m/>
    <m/>
    <m/>
    <m/>
    <m/>
    <s v="No"/>
    <n v="27"/>
    <m/>
    <m/>
    <x v="0"/>
    <d v="2019-10-04T19:19:00.000"/>
    <s v="[From the archives:]_x000a_#Compliance at Scale: 5-Minute Interview with Lloyd Byrd, Vice President of Application Development and Technology Solutions at Convergys_x000a_By @bwmerkl_x000a__x000a_https://t.co/POikJk2835_x000a_#Neo4j #ConnectedData"/>
    <s v="https://neo4j.com/blog/5-minute-interview-lloyd-byrd"/>
    <s v="neo4j.com"/>
    <x v="13"/>
    <m/>
    <s v="http://pbs.twimg.com/profile_images/1146512202343411712/U4i7A5cb_normal.png"/>
    <x v="23"/>
    <s v="https://twitter.com/#!/graphconnect/status/1180200667488690182"/>
    <m/>
    <m/>
    <s v="1180200667488690182"/>
    <m/>
    <b v="0"/>
    <n v="0"/>
    <s v=""/>
    <b v="0"/>
    <s v="en"/>
    <m/>
    <s v=""/>
    <b v="0"/>
    <n v="0"/>
    <s v=""/>
    <s v="Buffer"/>
    <b v="0"/>
    <s v="1180200667488690182"/>
    <s v="Tweet"/>
    <n v="0"/>
    <n v="0"/>
    <m/>
    <m/>
    <m/>
    <m/>
    <m/>
    <m/>
    <m/>
    <m/>
    <n v="1"/>
    <s v="1"/>
    <s v="1"/>
    <n v="0"/>
    <n v="0"/>
    <n v="1"/>
    <n v="3.8461538461538463"/>
    <n v="0"/>
    <n v="0"/>
    <n v="25"/>
    <n v="96.15384615384616"/>
    <n v="26"/>
  </r>
  <r>
    <s v="jocelyn_neo4j"/>
    <s v="jocelyn_neo4j"/>
    <m/>
    <m/>
    <m/>
    <m/>
    <m/>
    <m/>
    <m/>
    <m/>
    <s v="No"/>
    <n v="28"/>
    <m/>
    <m/>
    <x v="1"/>
    <d v="2019-09-27T16:48:43.000"/>
    <s v="A great interview on expanding graph database innovations within your organization. https://t.co/yHuJNoSili"/>
    <s v="https://twitter.com/GraphConnect/status/1177608084220456962"/>
    <s v="twitter.com"/>
    <x v="2"/>
    <m/>
    <s v="http://pbs.twimg.com/profile_images/997510619392761856/lQQ_HsDi_normal.jpg"/>
    <x v="24"/>
    <s v="https://twitter.com/#!/jocelyn_neo4j/status/1177626131496914945"/>
    <m/>
    <m/>
    <s v="1177626131496914945"/>
    <m/>
    <b v="0"/>
    <n v="4"/>
    <s v=""/>
    <b v="1"/>
    <s v="en"/>
    <m/>
    <s v="1177608084220456962"/>
    <b v="0"/>
    <n v="0"/>
    <s v=""/>
    <s v="Twitter Web App"/>
    <b v="0"/>
    <s v="1177626131496914945"/>
    <s v="Tweet"/>
    <n v="0"/>
    <n v="0"/>
    <m/>
    <m/>
    <m/>
    <m/>
    <m/>
    <m/>
    <m/>
    <m/>
    <n v="1"/>
    <s v="2"/>
    <s v="2"/>
    <n v="1"/>
    <n v="9.090909090909092"/>
    <n v="0"/>
    <n v="0"/>
    <n v="0"/>
    <n v="0"/>
    <n v="10"/>
    <n v="90.9090909090909"/>
    <n v="11"/>
  </r>
  <r>
    <s v="graphconnect"/>
    <s v="jocelyn_neo4j"/>
    <m/>
    <m/>
    <m/>
    <m/>
    <m/>
    <m/>
    <m/>
    <m/>
    <s v="No"/>
    <n v="29"/>
    <m/>
    <m/>
    <x v="0"/>
    <d v="2019-10-04T14:39:01.000"/>
    <s v="Turning Data Into Actionable Knowledge: 5-Minute Interview with @davidmeza1_x000a_By @jocelyn_neo4j_x000a__x000a_https://t.co/ZqZhxfyDGn_x000a_#ConnectedData #Neo4j"/>
    <s v="https://neo4j.com/blog/5-minute-interview-david-meza/?ref=social-blog"/>
    <s v="neo4j.com"/>
    <x v="14"/>
    <m/>
    <s v="http://pbs.twimg.com/profile_images/1146512202343411712/U4i7A5cb_normal.png"/>
    <x v="25"/>
    <s v="https://twitter.com/#!/graphconnect/status/1180130205131853825"/>
    <m/>
    <m/>
    <s v="1180130205131853825"/>
    <m/>
    <b v="0"/>
    <n v="1"/>
    <s v=""/>
    <b v="0"/>
    <s v="en"/>
    <m/>
    <s v=""/>
    <b v="0"/>
    <n v="0"/>
    <s v=""/>
    <s v="Buffer"/>
    <b v="0"/>
    <s v="1180130205131853825"/>
    <s v="Tweet"/>
    <n v="0"/>
    <n v="0"/>
    <m/>
    <m/>
    <m/>
    <m/>
    <m/>
    <m/>
    <m/>
    <m/>
    <n v="5"/>
    <s v="1"/>
    <s v="2"/>
    <m/>
    <m/>
    <m/>
    <m/>
    <m/>
    <m/>
    <m/>
    <m/>
    <m/>
  </r>
  <r>
    <s v="graphconnect"/>
    <s v="jocelyn_neo4j"/>
    <m/>
    <m/>
    <m/>
    <m/>
    <m/>
    <m/>
    <m/>
    <m/>
    <s v="No"/>
    <n v="30"/>
    <m/>
    <m/>
    <x v="0"/>
    <d v="2019-10-04T18:22:00.000"/>
    <s v="Turning Data Into Actionable Knowledge: 5-Minute Interview with @davidmeza1_x000a_By @jocelyn_neo4j_x000a_ _x000a_https://t.co/ZqZhxfyDGn_x000a_#ConnectedData #Neo4j"/>
    <s v="https://neo4j.com/blog/5-minute-interview-david-meza/?ref=social-blog"/>
    <s v="neo4j.com"/>
    <x v="14"/>
    <m/>
    <s v="http://pbs.twimg.com/profile_images/1146512202343411712/U4i7A5cb_normal.png"/>
    <x v="26"/>
    <s v="https://twitter.com/#!/graphconnect/status/1180186321165459460"/>
    <m/>
    <m/>
    <s v="1180186321165459460"/>
    <m/>
    <b v="0"/>
    <n v="1"/>
    <s v=""/>
    <b v="0"/>
    <s v="en"/>
    <m/>
    <s v=""/>
    <b v="0"/>
    <n v="0"/>
    <s v=""/>
    <s v="Buffer"/>
    <b v="0"/>
    <s v="1180186321165459460"/>
    <s v="Tweet"/>
    <n v="0"/>
    <n v="0"/>
    <m/>
    <m/>
    <m/>
    <m/>
    <m/>
    <m/>
    <m/>
    <m/>
    <n v="5"/>
    <s v="1"/>
    <s v="2"/>
    <m/>
    <m/>
    <m/>
    <m/>
    <m/>
    <m/>
    <m/>
    <m/>
    <m/>
  </r>
  <r>
    <s v="graphconnect"/>
    <s v="jocelyn_neo4j"/>
    <m/>
    <m/>
    <m/>
    <m/>
    <m/>
    <m/>
    <m/>
    <m/>
    <s v="No"/>
    <n v="31"/>
    <m/>
    <m/>
    <x v="0"/>
    <d v="2019-10-04T23:33:00.000"/>
    <s v="Turning Data Into Actionable Knowledge: 5-Minute Interview with @davidmeza1_x000a_By @jocelyn_neo4j_x000a_   _x000a_https://t.co/ZqZhxfyDGn_x000a_#ConnectedData #Neo4j"/>
    <s v="https://neo4j.com/blog/5-minute-interview-david-meza/?ref=social-blog"/>
    <s v="neo4j.com"/>
    <x v="14"/>
    <m/>
    <s v="http://pbs.twimg.com/profile_images/1146512202343411712/U4i7A5cb_normal.png"/>
    <x v="27"/>
    <s v="https://twitter.com/#!/graphconnect/status/1180264589214277632"/>
    <m/>
    <m/>
    <s v="1180264589214277632"/>
    <m/>
    <b v="0"/>
    <n v="0"/>
    <s v=""/>
    <b v="0"/>
    <s v="en"/>
    <m/>
    <s v=""/>
    <b v="0"/>
    <n v="0"/>
    <s v=""/>
    <s v="Buffer"/>
    <b v="0"/>
    <s v="1180264589214277632"/>
    <s v="Tweet"/>
    <n v="0"/>
    <n v="0"/>
    <m/>
    <m/>
    <m/>
    <m/>
    <m/>
    <m/>
    <m/>
    <m/>
    <n v="5"/>
    <s v="1"/>
    <s v="2"/>
    <m/>
    <m/>
    <m/>
    <m/>
    <m/>
    <m/>
    <m/>
    <m/>
    <m/>
  </r>
  <r>
    <s v="graphconnect"/>
    <s v="jocelyn_neo4j"/>
    <m/>
    <m/>
    <m/>
    <m/>
    <m/>
    <m/>
    <m/>
    <m/>
    <s v="No"/>
    <n v="32"/>
    <m/>
    <m/>
    <x v="0"/>
    <d v="2019-10-05T16:01:03.000"/>
    <s v="[Weekly Blog Roundup from Friday:]_x000a_Turning Data Into Actionable Knowledge: 5-Minute Interview with @davidmeza1_x000a_By @jocelyn_neo4j_x000a__x000a_https://t.co/ZqZhxfyDGn_x000a_#ConnectedData #Neo4j"/>
    <s v="https://neo4j.com/blog/5-minute-interview-david-meza/?ref=social-blog"/>
    <s v="neo4j.com"/>
    <x v="14"/>
    <m/>
    <s v="http://pbs.twimg.com/profile_images/1146512202343411712/U4i7A5cb_normal.png"/>
    <x v="28"/>
    <s v="https://twitter.com/#!/graphconnect/status/1180513238649311232"/>
    <m/>
    <m/>
    <s v="1180513238649311232"/>
    <m/>
    <b v="0"/>
    <n v="0"/>
    <s v=""/>
    <b v="0"/>
    <s v="en"/>
    <m/>
    <s v=""/>
    <b v="0"/>
    <n v="0"/>
    <s v=""/>
    <s v="Buffer"/>
    <b v="0"/>
    <s v="1180513238649311232"/>
    <s v="Tweet"/>
    <n v="0"/>
    <n v="0"/>
    <m/>
    <m/>
    <m/>
    <m/>
    <m/>
    <m/>
    <m/>
    <m/>
    <n v="5"/>
    <s v="1"/>
    <s v="2"/>
    <m/>
    <m/>
    <m/>
    <m/>
    <m/>
    <m/>
    <m/>
    <m/>
    <m/>
  </r>
  <r>
    <s v="graphconnect"/>
    <s v="jocelyn_neo4j"/>
    <m/>
    <m/>
    <m/>
    <m/>
    <m/>
    <m/>
    <m/>
    <m/>
    <s v="No"/>
    <n v="33"/>
    <m/>
    <m/>
    <x v="0"/>
    <d v="2019-10-07T19:34:01.000"/>
    <s v="Turning Data Into Actionable Knowledge: 5-Minute Interview with @davidmeza1_x000a_By @jocelyn_neo4j_x000a_      _x000a_https://t.co/ZqZhxfyDGn_x000a_#ConnectedData #Neo4j"/>
    <s v="https://neo4j.com/blog/5-minute-interview-david-meza/?ref=social-blog"/>
    <s v="neo4j.com"/>
    <x v="14"/>
    <m/>
    <s v="http://pbs.twimg.com/profile_images/1146512202343411712/U4i7A5cb_normal.png"/>
    <x v="29"/>
    <s v="https://twitter.com/#!/graphconnect/status/1181291606667878406"/>
    <m/>
    <m/>
    <s v="1181291606667878406"/>
    <m/>
    <b v="0"/>
    <n v="0"/>
    <s v=""/>
    <b v="0"/>
    <s v="en"/>
    <m/>
    <s v=""/>
    <b v="0"/>
    <n v="0"/>
    <s v=""/>
    <s v="Buffer"/>
    <b v="0"/>
    <s v="1181291606667878406"/>
    <s v="Tweet"/>
    <n v="0"/>
    <n v="0"/>
    <m/>
    <m/>
    <m/>
    <m/>
    <m/>
    <m/>
    <m/>
    <m/>
    <n v="5"/>
    <s v="1"/>
    <s v="2"/>
    <m/>
    <m/>
    <m/>
    <m/>
    <m/>
    <m/>
    <m/>
    <m/>
    <m/>
  </r>
  <r>
    <s v="graphconnect"/>
    <s v="graphconnect"/>
    <m/>
    <m/>
    <m/>
    <m/>
    <m/>
    <m/>
    <m/>
    <m/>
    <s v="No"/>
    <n v="39"/>
    <m/>
    <m/>
    <x v="1"/>
    <d v="2019-09-27T15:37:00.000"/>
    <s v="Innovate In Less Than a Week: 5-Minute Interview with Alessandro Svensson, head of Neo4j Innovation Labs_x000a_        _x000a_https://t.co/TkmGaaJbo0_x000a_#Neo4j #GraphDatabase #DesignThinking"/>
    <s v="https://neo4j.com/blog/innovate-5-min-interview-alessandro-svensson/?ref=social-team"/>
    <s v="neo4j.com"/>
    <x v="15"/>
    <m/>
    <s v="http://pbs.twimg.com/profile_images/1146512202343411712/U4i7A5cb_normal.png"/>
    <x v="30"/>
    <s v="https://twitter.com/#!/graphconnect/status/1177608084220456962"/>
    <m/>
    <m/>
    <s v="1177608084220456962"/>
    <m/>
    <b v="0"/>
    <n v="2"/>
    <s v=""/>
    <b v="0"/>
    <s v="en"/>
    <m/>
    <s v=""/>
    <b v="0"/>
    <n v="0"/>
    <s v=""/>
    <s v="Buffer"/>
    <b v="0"/>
    <s v="1177608084220456962"/>
    <s v="Tweet"/>
    <n v="0"/>
    <n v="0"/>
    <m/>
    <m/>
    <m/>
    <m/>
    <m/>
    <m/>
    <m/>
    <m/>
    <n v="4"/>
    <s v="1"/>
    <s v="1"/>
    <n v="1"/>
    <n v="5"/>
    <n v="0"/>
    <n v="0"/>
    <n v="0"/>
    <n v="0"/>
    <n v="19"/>
    <n v="95"/>
    <n v="20"/>
  </r>
  <r>
    <s v="graphconnect"/>
    <s v="graphconnect"/>
    <m/>
    <m/>
    <m/>
    <m/>
    <m/>
    <m/>
    <m/>
    <m/>
    <s v="No"/>
    <n v="40"/>
    <m/>
    <m/>
    <x v="1"/>
    <d v="2019-09-27T17:56:01.000"/>
    <s v="#GraphCast: #GraphConnect 2020, Early Bird Pricing_x000a_        _x000a_https://t.co/5WUmKeukUq_x000a_#Neo4jCommunity #GraphTechnology"/>
    <s v="https://neo4j.com/blog/graphcast-graphconnect-2020-early-bird-pricing/?ref=social-blog"/>
    <s v="neo4j.com"/>
    <x v="6"/>
    <m/>
    <s v="http://pbs.twimg.com/profile_images/1146512202343411712/U4i7A5cb_normal.png"/>
    <x v="31"/>
    <s v="https://twitter.com/#!/graphconnect/status/1177643065508597760"/>
    <m/>
    <m/>
    <s v="1177643065508597760"/>
    <m/>
    <b v="0"/>
    <n v="1"/>
    <s v=""/>
    <b v="0"/>
    <s v="en"/>
    <m/>
    <s v=""/>
    <b v="0"/>
    <n v="0"/>
    <s v=""/>
    <s v="Buffer"/>
    <b v="0"/>
    <s v="1177643065508597760"/>
    <s v="Tweet"/>
    <n v="0"/>
    <n v="0"/>
    <m/>
    <m/>
    <m/>
    <m/>
    <m/>
    <m/>
    <m/>
    <m/>
    <n v="4"/>
    <s v="1"/>
    <s v="1"/>
    <n v="0"/>
    <n v="0"/>
    <n v="0"/>
    <n v="0"/>
    <n v="0"/>
    <n v="0"/>
    <n v="8"/>
    <n v="100"/>
    <n v="8"/>
  </r>
  <r>
    <s v="graphconnect"/>
    <s v="graphconnect"/>
    <m/>
    <m/>
    <m/>
    <m/>
    <m/>
    <m/>
    <m/>
    <m/>
    <s v="No"/>
    <n v="41"/>
    <m/>
    <m/>
    <x v="1"/>
    <d v="2019-09-30T21:28:00.000"/>
    <s v="Visual #Cypher: Presenting Tools That Create, Visualize and Parse Cypher â€“ a #GraphConnect talk with Eric Monk of #Neo4j_x000a_         _x000a_https://t.co/hfOyRoaiym_x000a_#ConnectedData #GraphDatabase"/>
    <s v="https://neo4j.com/blog/visual-cypher-presenting-tools-create-visualize-parse-cypher"/>
    <s v="neo4j.com"/>
    <x v="16"/>
    <m/>
    <s v="http://pbs.twimg.com/profile_images/1146512202343411712/U4i7A5cb_normal.png"/>
    <x v="32"/>
    <s v="https://twitter.com/#!/graphconnect/status/1178783580413202432"/>
    <m/>
    <m/>
    <s v="1178783580413202432"/>
    <m/>
    <b v="0"/>
    <n v="2"/>
    <s v=""/>
    <b v="0"/>
    <s v="en"/>
    <m/>
    <s v=""/>
    <b v="0"/>
    <n v="0"/>
    <s v=""/>
    <s v="Buffer"/>
    <b v="0"/>
    <s v="1178783580413202432"/>
    <s v="Tweet"/>
    <n v="0"/>
    <n v="0"/>
    <m/>
    <m/>
    <m/>
    <m/>
    <m/>
    <m/>
    <m/>
    <m/>
    <n v="4"/>
    <s v="1"/>
    <s v="1"/>
    <n v="0"/>
    <n v="0"/>
    <n v="0"/>
    <n v="0"/>
    <n v="0"/>
    <n v="0"/>
    <n v="21"/>
    <n v="100"/>
    <n v="21"/>
  </r>
  <r>
    <s v="graphconnect"/>
    <s v="graphconnect"/>
    <m/>
    <m/>
    <m/>
    <m/>
    <m/>
    <m/>
    <m/>
    <m/>
    <s v="No"/>
    <n v="42"/>
    <m/>
    <m/>
    <x v="1"/>
    <d v="2019-10-07T21:34:00.000"/>
    <s v="Innovate In Less Than a Week: 5-Minute Interview with Alessandro Svensson, head of Neo4j Innovation Labs_x000a_         _x000a_https://t.co/TkmGaaJbo0_x000a_#Neo4j #GraphDatabase #DesignThinking"/>
    <s v="https://neo4j.com/blog/innovate-5-min-interview-alessandro-svensson/?ref=social-team"/>
    <s v="neo4j.com"/>
    <x v="15"/>
    <m/>
    <s v="http://pbs.twimg.com/profile_images/1146512202343411712/U4i7A5cb_normal.png"/>
    <x v="33"/>
    <s v="https://twitter.com/#!/graphconnect/status/1181321803693789189"/>
    <m/>
    <m/>
    <s v="1181321803693789189"/>
    <m/>
    <b v="0"/>
    <n v="1"/>
    <s v=""/>
    <b v="0"/>
    <s v="en"/>
    <m/>
    <s v=""/>
    <b v="0"/>
    <n v="0"/>
    <s v=""/>
    <s v="Buffer"/>
    <b v="0"/>
    <s v="1181321803693789189"/>
    <s v="Tweet"/>
    <n v="0"/>
    <n v="0"/>
    <m/>
    <m/>
    <m/>
    <m/>
    <m/>
    <m/>
    <m/>
    <m/>
    <n v="4"/>
    <s v="1"/>
    <s v="1"/>
    <n v="1"/>
    <n v="5"/>
    <n v="0"/>
    <n v="0"/>
    <n v="0"/>
    <n v="0"/>
    <n v="19"/>
    <n v="95"/>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48">
    <i>
      <x v="1"/>
    </i>
    <i r="1">
      <x v="2"/>
    </i>
    <i r="2">
      <x v="51"/>
    </i>
    <i r="3">
      <x v="18"/>
    </i>
    <i>
      <x v="4"/>
    </i>
    <i r="1">
      <x v="9"/>
    </i>
    <i r="2">
      <x v="269"/>
    </i>
    <i r="3">
      <x v="20"/>
    </i>
    <i r="3">
      <x v="22"/>
    </i>
    <i r="3">
      <x v="23"/>
    </i>
    <i r="2">
      <x v="270"/>
    </i>
    <i r="3">
      <x v="8"/>
    </i>
    <i r="2">
      <x v="271"/>
    </i>
    <i r="3">
      <x v="4"/>
    </i>
    <i r="3">
      <x v="10"/>
    </i>
    <i r="3">
      <x v="16"/>
    </i>
    <i r="3">
      <x v="17"/>
    </i>
    <i r="3">
      <x v="18"/>
    </i>
    <i r="2">
      <x v="274"/>
    </i>
    <i r="3">
      <x v="22"/>
    </i>
    <i r="3">
      <x v="24"/>
    </i>
    <i r="1">
      <x v="10"/>
    </i>
    <i r="2">
      <x v="275"/>
    </i>
    <i r="3">
      <x v="3"/>
    </i>
    <i r="3">
      <x v="19"/>
    </i>
    <i r="2">
      <x v="276"/>
    </i>
    <i r="3">
      <x v="3"/>
    </i>
    <i r="3">
      <x v="13"/>
    </i>
    <i r="3">
      <x v="18"/>
    </i>
    <i r="3">
      <x v="20"/>
    </i>
    <i r="2">
      <x v="277"/>
    </i>
    <i r="3">
      <x v="3"/>
    </i>
    <i r="3">
      <x v="14"/>
    </i>
    <i r="3">
      <x v="15"/>
    </i>
    <i r="3">
      <x v="22"/>
    </i>
    <i r="2">
      <x v="278"/>
    </i>
    <i r="3">
      <x v="13"/>
    </i>
    <i r="3">
      <x v="15"/>
    </i>
    <i r="3">
      <x v="19"/>
    </i>
    <i r="3">
      <x v="20"/>
    </i>
    <i r="3">
      <x v="24"/>
    </i>
    <i r="2">
      <x v="279"/>
    </i>
    <i r="3">
      <x v="17"/>
    </i>
    <i r="2">
      <x v="281"/>
    </i>
    <i r="3">
      <x v="12"/>
    </i>
    <i r="3">
      <x v="20"/>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7">
        <i x="13" s="1"/>
        <i x="14" s="1"/>
        <i x="16" s="1"/>
        <i x="5" s="1"/>
        <i x="4" s="1"/>
        <i x="6" s="1"/>
        <i x="8" s="1"/>
        <i x="1" s="1"/>
        <i x="7" s="1"/>
        <i x="12" s="1"/>
        <i x="10" s="1"/>
        <i x="3" s="1"/>
        <i x="11" s="1"/>
        <i x="0" s="1"/>
        <i x="9" s="1"/>
        <i x="1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2" totalsRowShown="0" headerRowDxfId="416" dataDxfId="415">
  <autoFilter ref="A2:BL42"/>
  <tableColumns count="64">
    <tableColumn id="1" name="Vertex 1" dataDxfId="414"/>
    <tableColumn id="2" name="Vertex 2" dataDxfId="413"/>
    <tableColumn id="3" name="Color" dataDxfId="412"/>
    <tableColumn id="4" name="Width" dataDxfId="411"/>
    <tableColumn id="11" name="Style" dataDxfId="410"/>
    <tableColumn id="5" name="Opacity" dataDxfId="409"/>
    <tableColumn id="6" name="Visibility" dataDxfId="408"/>
    <tableColumn id="10" name="Label" dataDxfId="407"/>
    <tableColumn id="12" name="Label Text Color" dataDxfId="406"/>
    <tableColumn id="13" name="Label Font Size" dataDxfId="405"/>
    <tableColumn id="14" name="Reciprocated?" dataDxfId="272"/>
    <tableColumn id="7" name="ID" dataDxfId="404"/>
    <tableColumn id="9" name="Dynamic Filter" dataDxfId="403"/>
    <tableColumn id="8" name="Add Your Own Columns Here" dataDxfId="402"/>
    <tableColumn id="15" name="Relationship" dataDxfId="401"/>
    <tableColumn id="16" name="Relationship Date (UTC)" dataDxfId="400"/>
    <tableColumn id="17" name="Tweet" dataDxfId="399"/>
    <tableColumn id="18" name="URLs in Tweet" dataDxfId="398"/>
    <tableColumn id="19" name="Domains in Tweet" dataDxfId="397"/>
    <tableColumn id="20" name="Hashtags in Tweet" dataDxfId="396"/>
    <tableColumn id="21" name="Media in Tweet" dataDxfId="395"/>
    <tableColumn id="22" name="Tweet Image File" dataDxfId="394"/>
    <tableColumn id="23" name="Tweet Date (UTC)" dataDxfId="393"/>
    <tableColumn id="24" name="Twitter Page for Tweet" dataDxfId="392"/>
    <tableColumn id="25" name="Latitude" dataDxfId="391"/>
    <tableColumn id="26" name="Longitude" dataDxfId="390"/>
    <tableColumn id="27" name="Imported ID" dataDxfId="389"/>
    <tableColumn id="28" name="In-Reply-To Tweet ID" dataDxfId="388"/>
    <tableColumn id="29" name="Favorited" dataDxfId="387"/>
    <tableColumn id="30" name="Favorite Count" dataDxfId="386"/>
    <tableColumn id="31" name="In-Reply-To User ID" dataDxfId="385"/>
    <tableColumn id="32" name="Is Quote Status" dataDxfId="384"/>
    <tableColumn id="33" name="Language" dataDxfId="383"/>
    <tableColumn id="34" name="Possibly Sensitive" dataDxfId="382"/>
    <tableColumn id="35" name="Quoted Status ID" dataDxfId="381"/>
    <tableColumn id="36" name="Retweeted" dataDxfId="380"/>
    <tableColumn id="37" name="Retweet Count" dataDxfId="379"/>
    <tableColumn id="38" name="Retweet ID" dataDxfId="378"/>
    <tableColumn id="39" name="Source" dataDxfId="377"/>
    <tableColumn id="40" name="Truncated" dataDxfId="376"/>
    <tableColumn id="41" name="Unified Twitter ID" dataDxfId="375"/>
    <tableColumn id="42" name="Imported Tweet Type" dataDxfId="374"/>
    <tableColumn id="43" name="Added By Extended Analysis" dataDxfId="373"/>
    <tableColumn id="44" name="Corrected By Extended Analysis" dataDxfId="372"/>
    <tableColumn id="45" name="Place Bounding Box" dataDxfId="371"/>
    <tableColumn id="46" name="Place Country" dataDxfId="370"/>
    <tableColumn id="47" name="Place Country Code" dataDxfId="369"/>
    <tableColumn id="48" name="Place Full Name" dataDxfId="368"/>
    <tableColumn id="49" name="Place ID" dataDxfId="367"/>
    <tableColumn id="50" name="Place Name" dataDxfId="366"/>
    <tableColumn id="51" name="Place Type" dataDxfId="365"/>
    <tableColumn id="52" name="Place URL" dataDxfId="364"/>
    <tableColumn id="53" name="Edge Weight"/>
    <tableColumn id="54" name="Vertex 1 Group" dataDxfId="28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L11" totalsRowShown="0" headerRowDxfId="271" dataDxfId="270">
  <autoFilter ref="A1:L11"/>
  <tableColumns count="12">
    <tableColumn id="1" name="Top URLs in Tweet in Entire Graph" dataDxfId="269"/>
    <tableColumn id="2" name="Entire Graph Count" dataDxfId="268"/>
    <tableColumn id="3" name="Top URLs in Tweet in G1" dataDxfId="267"/>
    <tableColumn id="4" name="G1 Count" dataDxfId="266"/>
    <tableColumn id="5" name="Top URLs in Tweet in G2" dataDxfId="265"/>
    <tableColumn id="6" name="G2 Count" dataDxfId="264"/>
    <tableColumn id="7" name="Top URLs in Tweet in G3" dataDxfId="263"/>
    <tableColumn id="8" name="G3 Count" dataDxfId="262"/>
    <tableColumn id="9" name="Top URLs in Tweet in G4" dataDxfId="261"/>
    <tableColumn id="10" name="G4 Count" dataDxfId="260"/>
    <tableColumn id="11" name="Top URLs in Tweet in G5" dataDxfId="259"/>
    <tableColumn id="12" name="G5 Count" dataDxfId="2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L18" totalsRowShown="0" headerRowDxfId="256" dataDxfId="255">
  <autoFilter ref="A14:L18"/>
  <tableColumns count="12">
    <tableColumn id="1" name="Top Domains in Tweet in Entire Graph" dataDxfId="254"/>
    <tableColumn id="2" name="Entire Graph Count" dataDxfId="253"/>
    <tableColumn id="3" name="Top Domains in Tweet in G1" dataDxfId="252"/>
    <tableColumn id="4" name="G1 Count" dataDxfId="251"/>
    <tableColumn id="5" name="Top Domains in Tweet in G2" dataDxfId="250"/>
    <tableColumn id="6" name="G2 Count" dataDxfId="249"/>
    <tableColumn id="7" name="Top Domains in Tweet in G3" dataDxfId="248"/>
    <tableColumn id="8" name="G3 Count" dataDxfId="247"/>
    <tableColumn id="9" name="Top Domains in Tweet in G4" dataDxfId="246"/>
    <tableColumn id="10" name="G4 Count" dataDxfId="245"/>
    <tableColumn id="11" name="Top Domains in Tweet in G5" dataDxfId="244"/>
    <tableColumn id="12" name="G5 Count" dataDxfId="24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1:L31" totalsRowShown="0" headerRowDxfId="241" dataDxfId="240">
  <autoFilter ref="A21:L31"/>
  <tableColumns count="12">
    <tableColumn id="1" name="Top Hashtags in Tweet in Entire Graph" dataDxfId="239"/>
    <tableColumn id="2" name="Entire Graph Count" dataDxfId="238"/>
    <tableColumn id="3" name="Top Hashtags in Tweet in G1" dataDxfId="237"/>
    <tableColumn id="4" name="G1 Count" dataDxfId="236"/>
    <tableColumn id="5" name="Top Hashtags in Tweet in G2" dataDxfId="235"/>
    <tableColumn id="6" name="G2 Count" dataDxfId="234"/>
    <tableColumn id="7" name="Top Hashtags in Tweet in G3" dataDxfId="233"/>
    <tableColumn id="8" name="G3 Count" dataDxfId="232"/>
    <tableColumn id="9" name="Top Hashtags in Tweet in G4" dataDxfId="231"/>
    <tableColumn id="10" name="G4 Count" dataDxfId="230"/>
    <tableColumn id="11" name="Top Hashtags in Tweet in G5" dataDxfId="229"/>
    <tableColumn id="12" name="G5 Count" dataDxfId="22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4:L44" totalsRowShown="0" headerRowDxfId="226" dataDxfId="225">
  <autoFilter ref="A34:L44"/>
  <tableColumns count="12">
    <tableColumn id="1" name="Top Words in Tweet in Entire Graph" dataDxfId="224"/>
    <tableColumn id="2" name="Entire Graph Count" dataDxfId="223"/>
    <tableColumn id="3" name="Top Words in Tweet in G1" dataDxfId="222"/>
    <tableColumn id="4" name="G1 Count" dataDxfId="221"/>
    <tableColumn id="5" name="Top Words in Tweet in G2" dataDxfId="220"/>
    <tableColumn id="6" name="G2 Count" dataDxfId="219"/>
    <tableColumn id="7" name="Top Words in Tweet in G3" dataDxfId="218"/>
    <tableColumn id="8" name="G3 Count" dataDxfId="217"/>
    <tableColumn id="9" name="Top Words in Tweet in G4" dataDxfId="216"/>
    <tableColumn id="10" name="G4 Count" dataDxfId="215"/>
    <tableColumn id="11" name="Top Words in Tweet in G5" dataDxfId="214"/>
    <tableColumn id="12" name="G5 Count" dataDxfId="21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7:L57" totalsRowShown="0" headerRowDxfId="211" dataDxfId="210">
  <autoFilter ref="A47:L57"/>
  <tableColumns count="12">
    <tableColumn id="1" name="Top Word Pairs in Tweet in Entire Graph" dataDxfId="209"/>
    <tableColumn id="2" name="Entire Graph Count" dataDxfId="208"/>
    <tableColumn id="3" name="Top Word Pairs in Tweet in G1" dataDxfId="207"/>
    <tableColumn id="4" name="G1 Count" dataDxfId="206"/>
    <tableColumn id="5" name="Top Word Pairs in Tweet in G2" dataDxfId="205"/>
    <tableColumn id="6" name="G2 Count" dataDxfId="204"/>
    <tableColumn id="7" name="Top Word Pairs in Tweet in G3" dataDxfId="203"/>
    <tableColumn id="8" name="G3 Count" dataDxfId="202"/>
    <tableColumn id="9" name="Top Word Pairs in Tweet in G4" dataDxfId="201"/>
    <tableColumn id="10" name="G4 Count" dataDxfId="200"/>
    <tableColumn id="11" name="Top Word Pairs in Tweet in G5" dataDxfId="199"/>
    <tableColumn id="12" name="G5 Count" dataDxfId="19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0:L61" totalsRowShown="0" headerRowDxfId="196" dataDxfId="195">
  <autoFilter ref="A60:L61"/>
  <tableColumns count="12">
    <tableColumn id="1" name="Top Replied-To in Entire Graph" dataDxfId="194"/>
    <tableColumn id="2" name="Entire Graph Count" dataDxfId="190"/>
    <tableColumn id="3" name="Top Replied-To in G1" dataDxfId="189"/>
    <tableColumn id="4" name="G1 Count" dataDxfId="186"/>
    <tableColumn id="5" name="Top Replied-To in G2" dataDxfId="185"/>
    <tableColumn id="6" name="G2 Count" dataDxfId="182"/>
    <tableColumn id="7" name="Top Replied-To in G3" dataDxfId="181"/>
    <tableColumn id="8" name="G3 Count" dataDxfId="178"/>
    <tableColumn id="9" name="Top Replied-To in G4" dataDxfId="177"/>
    <tableColumn id="10" name="G4 Count" dataDxfId="174"/>
    <tableColumn id="11" name="Top Replied-To in G5" dataDxfId="173"/>
    <tableColumn id="12" name="G5 Count" dataDxfId="17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4:L74" totalsRowShown="0" headerRowDxfId="193" dataDxfId="192">
  <autoFilter ref="A64:L74"/>
  <tableColumns count="12">
    <tableColumn id="1" name="Top Mentioned in Entire Graph" dataDxfId="191"/>
    <tableColumn id="2" name="Entire Graph Count" dataDxfId="188"/>
    <tableColumn id="3" name="Top Mentioned in G1" dataDxfId="187"/>
    <tableColumn id="4" name="G1 Count" dataDxfId="184"/>
    <tableColumn id="5" name="Top Mentioned in G2" dataDxfId="183"/>
    <tableColumn id="6" name="G2 Count" dataDxfId="180"/>
    <tableColumn id="7" name="Top Mentioned in G3" dataDxfId="179"/>
    <tableColumn id="8" name="G3 Count" dataDxfId="176"/>
    <tableColumn id="9" name="Top Mentioned in G4" dataDxfId="175"/>
    <tableColumn id="10" name="G4 Count" dataDxfId="171"/>
    <tableColumn id="11" name="Top Mentioned in G5" dataDxfId="170"/>
    <tableColumn id="12" name="G5 Count" dataDxfId="16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7:L87" totalsRowShown="0" headerRowDxfId="166" dataDxfId="165">
  <autoFilter ref="A77:L87"/>
  <tableColumns count="12">
    <tableColumn id="1" name="Top Tweeters in Entire Graph" dataDxfId="164"/>
    <tableColumn id="2" name="Entire Graph Count" dataDxfId="163"/>
    <tableColumn id="3" name="Top Tweeters in G1" dataDxfId="162"/>
    <tableColumn id="4" name="G1 Count" dataDxfId="161"/>
    <tableColumn id="5" name="Top Tweeters in G2" dataDxfId="160"/>
    <tableColumn id="6" name="G2 Count" dataDxfId="159"/>
    <tableColumn id="7" name="Top Tweeters in G3" dataDxfId="158"/>
    <tableColumn id="8" name="G3 Count" dataDxfId="157"/>
    <tableColumn id="9" name="Top Tweeters in G4" dataDxfId="156"/>
    <tableColumn id="10" name="G4 Count" dataDxfId="155"/>
    <tableColumn id="11" name="Top Tweeters in G5" dataDxfId="154"/>
    <tableColumn id="12" name="G5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48" totalsRowShown="0" headerRowDxfId="141" dataDxfId="140">
  <autoFilter ref="A1:G14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8" totalsRowShown="0" headerRowDxfId="363" dataDxfId="362">
  <autoFilter ref="A2:BS28"/>
  <tableColumns count="71">
    <tableColumn id="1" name="Vertex" dataDxfId="361"/>
    <tableColumn id="2" name="Color" dataDxfId="360"/>
    <tableColumn id="5" name="Shape" dataDxfId="359"/>
    <tableColumn id="6" name="Size" dataDxfId="358"/>
    <tableColumn id="4" name="Opacity" dataDxfId="357"/>
    <tableColumn id="7" name="Image File" dataDxfId="356"/>
    <tableColumn id="3" name="Visibility" dataDxfId="355"/>
    <tableColumn id="10" name="Label" dataDxfId="354"/>
    <tableColumn id="16" name="Label Fill Color" dataDxfId="353"/>
    <tableColumn id="9" name="Label Position" dataDxfId="352"/>
    <tableColumn id="8" name="Tooltip" dataDxfId="351"/>
    <tableColumn id="18" name="Layout Order" dataDxfId="350"/>
    <tableColumn id="13" name="X" dataDxfId="349"/>
    <tableColumn id="14" name="Y" dataDxfId="348"/>
    <tableColumn id="12" name="Locked?" dataDxfId="347"/>
    <tableColumn id="19" name="Polar R" dataDxfId="346"/>
    <tableColumn id="20" name="Polar Angle" dataDxfId="34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44"/>
    <tableColumn id="28" name="Dynamic Filter" dataDxfId="343"/>
    <tableColumn id="17" name="Add Your Own Columns Here" dataDxfId="342"/>
    <tableColumn id="30" name="Name" dataDxfId="341"/>
    <tableColumn id="31" name="Followed" dataDxfId="340"/>
    <tableColumn id="32" name="Followers" dataDxfId="339"/>
    <tableColumn id="33" name="Tweets" dataDxfId="338"/>
    <tableColumn id="34" name="Favorites" dataDxfId="337"/>
    <tableColumn id="35" name="Time Zone UTC Offset (Seconds)" dataDxfId="336"/>
    <tableColumn id="36" name="Description" dataDxfId="335"/>
    <tableColumn id="37" name="Location" dataDxfId="334"/>
    <tableColumn id="38" name="Web" dataDxfId="333"/>
    <tableColumn id="39" name="Time Zone" dataDxfId="332"/>
    <tableColumn id="40" name="Joined Twitter Date (UTC)" dataDxfId="331"/>
    <tableColumn id="41" name="Profile Banner Url" dataDxfId="330"/>
    <tableColumn id="42" name="Default Profile" dataDxfId="329"/>
    <tableColumn id="43" name="Default Profile Image" dataDxfId="328"/>
    <tableColumn id="44" name="Geo Enabled" dataDxfId="327"/>
    <tableColumn id="45" name="Language" dataDxfId="326"/>
    <tableColumn id="46" name="Listed Count" dataDxfId="325"/>
    <tableColumn id="47" name="Profile Background Image Url" dataDxfId="324"/>
    <tableColumn id="48" name="Verified" dataDxfId="323"/>
    <tableColumn id="49" name="Custom Menu Item Text" dataDxfId="322"/>
    <tableColumn id="50" name="Custom Menu Item Action" dataDxfId="321"/>
    <tableColumn id="51" name="Tweeted Search Term?" dataDxfId="28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50" totalsRowShown="0" headerRowDxfId="132" dataDxfId="131">
  <autoFilter ref="A1:L150"/>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9" totalsRowShown="0" headerRowDxfId="88" dataDxfId="87">
  <autoFilter ref="A2:C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6" totalsRowShown="0" headerRowDxfId="64" dataDxfId="63">
  <autoFilter ref="A2:BL3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20">
  <autoFilter ref="A2:AO7"/>
  <tableColumns count="41">
    <tableColumn id="1" name="Group" dataDxfId="295"/>
    <tableColumn id="2" name="Vertex Color" dataDxfId="294"/>
    <tableColumn id="3" name="Vertex Shape" dataDxfId="292"/>
    <tableColumn id="22" name="Visibility" dataDxfId="293"/>
    <tableColumn id="4" name="Collapsed?"/>
    <tableColumn id="18" name="Label" dataDxfId="319"/>
    <tableColumn id="20" name="Collapsed X"/>
    <tableColumn id="21" name="Collapsed Y"/>
    <tableColumn id="6" name="ID" dataDxfId="318"/>
    <tableColumn id="19" name="Collapsed Properties" dataDxfId="286"/>
    <tableColumn id="5" name="Vertices" dataDxfId="285"/>
    <tableColumn id="7" name="Unique Edges" dataDxfId="284"/>
    <tableColumn id="8" name="Edges With Duplicates" dataDxfId="283"/>
    <tableColumn id="9" name="Total Edges" dataDxfId="282"/>
    <tableColumn id="10" name="Self-Loops" dataDxfId="281"/>
    <tableColumn id="24" name="Reciprocated Vertex Pair Ratio" dataDxfId="280"/>
    <tableColumn id="25" name="Reciprocated Edge Ratio" dataDxfId="279"/>
    <tableColumn id="11" name="Connected Components" dataDxfId="278"/>
    <tableColumn id="12" name="Single-Vertex Connected Components" dataDxfId="277"/>
    <tableColumn id="13" name="Maximum Vertices in a Connected Component" dataDxfId="276"/>
    <tableColumn id="14" name="Maximum Edges in a Connected Component" dataDxfId="275"/>
    <tableColumn id="15" name="Maximum Geodesic Distance (Diameter)" dataDxfId="274"/>
    <tableColumn id="16" name="Average Geodesic Distance" dataDxfId="273"/>
    <tableColumn id="17" name="Graph Density" dataDxfId="257"/>
    <tableColumn id="23" name="Top URLs in Tweet" dataDxfId="242"/>
    <tableColumn id="26" name="Top Domains in Tweet" dataDxfId="227"/>
    <tableColumn id="27" name="Top Hashtags in Tweet" dataDxfId="212"/>
    <tableColumn id="28" name="Top Words in Tweet" dataDxfId="197"/>
    <tableColumn id="29" name="Top Word Pairs in Tweet" dataDxfId="168"/>
    <tableColumn id="30" name="Top Replied-To in Tweet" dataDxfId="16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17" dataDxfId="316">
  <autoFilter ref="A1:C27"/>
  <tableColumns count="3">
    <tableColumn id="1" name="Group" dataDxfId="291"/>
    <tableColumn id="2" name="Vertex" dataDxfId="290"/>
    <tableColumn id="3" name="Vertex ID" dataDxfId="28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5"/>
    <tableColumn id="2" name="Degree Frequency" dataDxfId="314">
      <calculatedColumnFormula>COUNTIF(Vertices[Degree], "&gt;= " &amp; D2) - COUNTIF(Vertices[Degree], "&gt;=" &amp; D3)</calculatedColumnFormula>
    </tableColumn>
    <tableColumn id="3" name="In-Degree Bin" dataDxfId="313"/>
    <tableColumn id="4" name="In-Degree Frequency" dataDxfId="312">
      <calculatedColumnFormula>COUNTIF(Vertices[In-Degree], "&gt;= " &amp; F2) - COUNTIF(Vertices[In-Degree], "&gt;=" &amp; F3)</calculatedColumnFormula>
    </tableColumn>
    <tableColumn id="5" name="Out-Degree Bin" dataDxfId="311"/>
    <tableColumn id="6" name="Out-Degree Frequency" dataDxfId="310">
      <calculatedColumnFormula>COUNTIF(Vertices[Out-Degree], "&gt;= " &amp; H2) - COUNTIF(Vertices[Out-Degree], "&gt;=" &amp; H3)</calculatedColumnFormula>
    </tableColumn>
    <tableColumn id="7" name="Betweenness Centrality Bin" dataDxfId="309"/>
    <tableColumn id="8" name="Betweenness Centrality Frequency" dataDxfId="308">
      <calculatedColumnFormula>COUNTIF(Vertices[Betweenness Centrality], "&gt;= " &amp; J2) - COUNTIF(Vertices[Betweenness Centrality], "&gt;=" &amp; J3)</calculatedColumnFormula>
    </tableColumn>
    <tableColumn id="9" name="Closeness Centrality Bin" dataDxfId="307"/>
    <tableColumn id="10" name="Closeness Centrality Frequency" dataDxfId="306">
      <calculatedColumnFormula>COUNTIF(Vertices[Closeness Centrality], "&gt;= " &amp; L2) - COUNTIF(Vertices[Closeness Centrality], "&gt;=" &amp; L3)</calculatedColumnFormula>
    </tableColumn>
    <tableColumn id="11" name="Eigenvector Centrality Bin" dataDxfId="305"/>
    <tableColumn id="12" name="Eigenvector Centrality Frequency" dataDxfId="304">
      <calculatedColumnFormula>COUNTIF(Vertices[Eigenvector Centrality], "&gt;= " &amp; N2) - COUNTIF(Vertices[Eigenvector Centrality], "&gt;=" &amp; N3)</calculatedColumnFormula>
    </tableColumn>
    <tableColumn id="18" name="PageRank Bin" dataDxfId="303"/>
    <tableColumn id="17" name="PageRank Frequency" dataDxfId="302">
      <calculatedColumnFormula>COUNTIF(Vertices[Eigenvector Centrality], "&gt;= " &amp; P2) - COUNTIF(Vertices[Eigenvector Centrality], "&gt;=" &amp; P3)</calculatedColumnFormula>
    </tableColumn>
    <tableColumn id="13" name="Clustering Coefficient Bin" dataDxfId="301"/>
    <tableColumn id="14" name="Clustering Coefficient Frequency" dataDxfId="300">
      <calculatedColumnFormula>COUNTIF(Vertices[Clustering Coefficient], "&gt;= " &amp; R2) - COUNTIF(Vertices[Clustering Coefficient], "&gt;=" &amp; R3)</calculatedColumnFormula>
    </tableColumn>
    <tableColumn id="15" name="Dynamic Filter Bin" dataDxfId="299"/>
    <tableColumn id="16" name="Dynamic Filter Frequency" dataDxfId="2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99GO-aeK20s&amp;feature=youtu.be" TargetMode="External" /><Relationship Id="rId2" Type="http://schemas.openxmlformats.org/officeDocument/2006/relationships/hyperlink" Target="https://www.youtube.com/watch?v=99GO-aeK20s&amp;feature=youtu.be" TargetMode="External" /><Relationship Id="rId3" Type="http://schemas.openxmlformats.org/officeDocument/2006/relationships/hyperlink" Target="https://neo4j.com/blog/real-time-data-lineage-ubs" TargetMode="External" /><Relationship Id="rId4" Type="http://schemas.openxmlformats.org/officeDocument/2006/relationships/hyperlink" Target="https://neo4j.com/blog/graphcast-graphconnect-2020-early-bird-pricing/?ref=social-blog" TargetMode="External" /><Relationship Id="rId5" Type="http://schemas.openxmlformats.org/officeDocument/2006/relationships/hyperlink" Target="https://neo4j.com/blog/visual-cypher-presenting-tools-create-visualize-parse-cypher" TargetMode="External" /><Relationship Id="rId6" Type="http://schemas.openxmlformats.org/officeDocument/2006/relationships/hyperlink" Target="https://neo4j.com/blog/picture-this-how-aig-visualizes-propagation-of-risk" TargetMode="External" /><Relationship Id="rId7" Type="http://schemas.openxmlformats.org/officeDocument/2006/relationships/hyperlink" Target="https://link.medium.com/9Uf46ACDA0" TargetMode="External" /><Relationship Id="rId8" Type="http://schemas.openxmlformats.org/officeDocument/2006/relationships/hyperlink" Target="https://neo4j.com/blog/liberating-knowledge-machine-learning-techniques-neo4j" TargetMode="External" /><Relationship Id="rId9" Type="http://schemas.openxmlformats.org/officeDocument/2006/relationships/hyperlink" Target="https://neo4j.com/blog/save-the-date-for-graphconnect-2020/" TargetMode="External" /><Relationship Id="rId10" Type="http://schemas.openxmlformats.org/officeDocument/2006/relationships/hyperlink" Target="https://neo4j.com/blog/transforming-health-information-technology-knowledge-graph" TargetMode="External" /><Relationship Id="rId11" Type="http://schemas.openxmlformats.org/officeDocument/2006/relationships/hyperlink" Target="https://neo4j.com/blog/5-minute-interview-with-stephen-ogrady" TargetMode="External" /><Relationship Id="rId12" Type="http://schemas.openxmlformats.org/officeDocument/2006/relationships/hyperlink" Target="https://neo4j.com/blog/5-minute-interview-with-stephen-ogrady" TargetMode="External" /><Relationship Id="rId13" Type="http://schemas.openxmlformats.org/officeDocument/2006/relationships/hyperlink" Target="https://neo4j.com/blog/5-minute-interview-lloyd-byrd" TargetMode="External" /><Relationship Id="rId14" Type="http://schemas.openxmlformats.org/officeDocument/2006/relationships/hyperlink" Target="https://twitter.com/GraphConnect/status/1177608084220456962" TargetMode="External" /><Relationship Id="rId15" Type="http://schemas.openxmlformats.org/officeDocument/2006/relationships/hyperlink" Target="https://neo4j.com/blog/5-minute-interview-david-meza/?ref=social-blog" TargetMode="External" /><Relationship Id="rId16" Type="http://schemas.openxmlformats.org/officeDocument/2006/relationships/hyperlink" Target="https://neo4j.com/blog/5-minute-interview-david-meza/?ref=social-blog" TargetMode="External" /><Relationship Id="rId17" Type="http://schemas.openxmlformats.org/officeDocument/2006/relationships/hyperlink" Target="https://neo4j.com/blog/5-minute-interview-david-meza/?ref=social-blog" TargetMode="External" /><Relationship Id="rId18" Type="http://schemas.openxmlformats.org/officeDocument/2006/relationships/hyperlink" Target="https://neo4j.com/blog/5-minute-interview-david-meza/?ref=social-blog" TargetMode="External" /><Relationship Id="rId19" Type="http://schemas.openxmlformats.org/officeDocument/2006/relationships/hyperlink" Target="https://neo4j.com/blog/5-minute-interview-david-meza/?ref=social-blog" TargetMode="External" /><Relationship Id="rId20" Type="http://schemas.openxmlformats.org/officeDocument/2006/relationships/hyperlink" Target="https://neo4j.com/blog/5-minute-interview-david-meza/?ref=social-blog" TargetMode="External" /><Relationship Id="rId21" Type="http://schemas.openxmlformats.org/officeDocument/2006/relationships/hyperlink" Target="https://neo4j.com/blog/5-minute-interview-david-meza/?ref=social-blog" TargetMode="External" /><Relationship Id="rId22" Type="http://schemas.openxmlformats.org/officeDocument/2006/relationships/hyperlink" Target="https://neo4j.com/blog/5-minute-interview-david-meza/?ref=social-blog" TargetMode="External" /><Relationship Id="rId23" Type="http://schemas.openxmlformats.org/officeDocument/2006/relationships/hyperlink" Target="https://neo4j.com/blog/5-minute-interview-david-meza/?ref=social-blog" TargetMode="External" /><Relationship Id="rId24" Type="http://schemas.openxmlformats.org/officeDocument/2006/relationships/hyperlink" Target="https://neo4j.com/blog/5-minute-interview-david-meza/?ref=social-blog" TargetMode="External" /><Relationship Id="rId25" Type="http://schemas.openxmlformats.org/officeDocument/2006/relationships/hyperlink" Target="https://neo4j.com/blog/innovate-5-min-interview-alessandro-svensson/?ref=social-team" TargetMode="External" /><Relationship Id="rId26" Type="http://schemas.openxmlformats.org/officeDocument/2006/relationships/hyperlink" Target="https://neo4j.com/blog/graphcast-graphconnect-2020-early-bird-pricing/?ref=social-blog" TargetMode="External" /><Relationship Id="rId27" Type="http://schemas.openxmlformats.org/officeDocument/2006/relationships/hyperlink" Target="https://neo4j.com/blog/visual-cypher-presenting-tools-create-visualize-parse-cypher" TargetMode="External" /><Relationship Id="rId28" Type="http://schemas.openxmlformats.org/officeDocument/2006/relationships/hyperlink" Target="https://neo4j.com/blog/innovate-5-min-interview-alessandro-svensson/?ref=social-team" TargetMode="External" /><Relationship Id="rId29" Type="http://schemas.openxmlformats.org/officeDocument/2006/relationships/hyperlink" Target="http://pbs.twimg.com/profile_images/712782956205588480/SH-FHeKq_normal.jpg" TargetMode="External" /><Relationship Id="rId30" Type="http://schemas.openxmlformats.org/officeDocument/2006/relationships/hyperlink" Target="http://pbs.twimg.com/profile_images/702953337335869440/e6OrEtdF_normal.png" TargetMode="External" /><Relationship Id="rId31" Type="http://schemas.openxmlformats.org/officeDocument/2006/relationships/hyperlink" Target="http://pbs.twimg.com/profile_images/748522634460143616/4Jt7b94z_normal.jpg" TargetMode="External" /><Relationship Id="rId32" Type="http://schemas.openxmlformats.org/officeDocument/2006/relationships/hyperlink" Target="http://pbs.twimg.com/profile_images/1032649902587822080/rEKD8K25_normal.jpg" TargetMode="External" /><Relationship Id="rId33" Type="http://schemas.openxmlformats.org/officeDocument/2006/relationships/hyperlink" Target="http://pbs.twimg.com/profile_images/474249917565636608/XjM9GUjo_normal.jpeg" TargetMode="External" /><Relationship Id="rId34" Type="http://schemas.openxmlformats.org/officeDocument/2006/relationships/hyperlink" Target="http://pbs.twimg.com/profile_images/498648813335089152/pIxLdYiR_normal.png" TargetMode="External" /><Relationship Id="rId35" Type="http://schemas.openxmlformats.org/officeDocument/2006/relationships/hyperlink" Target="http://pbs.twimg.com/profile_images/615354963154178050/wzjxHZKY_normal.jpg" TargetMode="External" /><Relationship Id="rId36" Type="http://schemas.openxmlformats.org/officeDocument/2006/relationships/hyperlink" Target="http://pbs.twimg.com/profile_images/378800000049138190/bed958d50d6aeeeac8961e3a3b4a4781_normal.jpeg" TargetMode="External" /><Relationship Id="rId37" Type="http://schemas.openxmlformats.org/officeDocument/2006/relationships/hyperlink" Target="http://pbs.twimg.com/profile_images/862312013070028800/DAvZrhi2_normal.jpg" TargetMode="External" /><Relationship Id="rId38" Type="http://schemas.openxmlformats.org/officeDocument/2006/relationships/hyperlink" Target="http://abs.twimg.com/sticky/default_profile_images/default_profile_normal.png" TargetMode="External" /><Relationship Id="rId39" Type="http://schemas.openxmlformats.org/officeDocument/2006/relationships/hyperlink" Target="http://abs.twimg.com/sticky/default_profile_images/default_profile_normal.png" TargetMode="External" /><Relationship Id="rId40" Type="http://schemas.openxmlformats.org/officeDocument/2006/relationships/hyperlink" Target="http://pbs.twimg.com/profile_images/880015248324837376/rsuw4VRB_normal.jpg" TargetMode="External" /><Relationship Id="rId41" Type="http://schemas.openxmlformats.org/officeDocument/2006/relationships/hyperlink" Target="http://pbs.twimg.com/profile_images/972474830019809285/KvyRohui_normal.jpg" TargetMode="External" /><Relationship Id="rId42" Type="http://schemas.openxmlformats.org/officeDocument/2006/relationships/hyperlink" Target="http://pbs.twimg.com/profile_images/972474830019809285/KvyRohui_normal.jpg" TargetMode="External" /><Relationship Id="rId43" Type="http://schemas.openxmlformats.org/officeDocument/2006/relationships/hyperlink" Target="http://pbs.twimg.com/profile_images/880015248324837376/rsuw4VRB_normal.jpg" TargetMode="External" /><Relationship Id="rId44" Type="http://schemas.openxmlformats.org/officeDocument/2006/relationships/hyperlink" Target="http://pbs.twimg.com/profile_images/880015248324837376/rsuw4VRB_normal.jpg" TargetMode="External" /><Relationship Id="rId45" Type="http://schemas.openxmlformats.org/officeDocument/2006/relationships/hyperlink" Target="http://pbs.twimg.com/profile_images/880015248324837376/rsuw4VRB_normal.jpg" TargetMode="External" /><Relationship Id="rId46" Type="http://schemas.openxmlformats.org/officeDocument/2006/relationships/hyperlink" Target="http://pbs.twimg.com/profile_images/1014081717819363328/zKBBtKPL_normal.jpg" TargetMode="External" /><Relationship Id="rId47" Type="http://schemas.openxmlformats.org/officeDocument/2006/relationships/hyperlink" Target="http://pbs.twimg.com/profile_images/691627811044462593/QdmMKZtE_normal.jpg" TargetMode="External" /><Relationship Id="rId48" Type="http://schemas.openxmlformats.org/officeDocument/2006/relationships/hyperlink" Target="http://pbs.twimg.com/profile_images/1146512202343411712/U4i7A5cb_normal.png" TargetMode="External" /><Relationship Id="rId49" Type="http://schemas.openxmlformats.org/officeDocument/2006/relationships/hyperlink" Target="http://pbs.twimg.com/profile_images/1146512202343411712/U4i7A5cb_normal.png" TargetMode="External" /><Relationship Id="rId50" Type="http://schemas.openxmlformats.org/officeDocument/2006/relationships/hyperlink" Target="http://pbs.twimg.com/profile_images/1146512202343411712/U4i7A5cb_normal.png" TargetMode="External" /><Relationship Id="rId51" Type="http://schemas.openxmlformats.org/officeDocument/2006/relationships/hyperlink" Target="http://pbs.twimg.com/profile_images/1146512202343411712/U4i7A5cb_normal.png" TargetMode="External" /><Relationship Id="rId52" Type="http://schemas.openxmlformats.org/officeDocument/2006/relationships/hyperlink" Target="http://pbs.twimg.com/profile_images/1146512202343411712/U4i7A5cb_normal.png" TargetMode="External" /><Relationship Id="rId53" Type="http://schemas.openxmlformats.org/officeDocument/2006/relationships/hyperlink" Target="http://pbs.twimg.com/profile_images/1146512202343411712/U4i7A5cb_normal.png" TargetMode="External" /><Relationship Id="rId54" Type="http://schemas.openxmlformats.org/officeDocument/2006/relationships/hyperlink" Target="http://pbs.twimg.com/profile_images/997510619392761856/lQQ_HsDi_normal.jpg" TargetMode="External" /><Relationship Id="rId55" Type="http://schemas.openxmlformats.org/officeDocument/2006/relationships/hyperlink" Target="http://pbs.twimg.com/profile_images/1146512202343411712/U4i7A5cb_normal.png" TargetMode="External" /><Relationship Id="rId56" Type="http://schemas.openxmlformats.org/officeDocument/2006/relationships/hyperlink" Target="http://pbs.twimg.com/profile_images/1146512202343411712/U4i7A5cb_normal.png" TargetMode="External" /><Relationship Id="rId57" Type="http://schemas.openxmlformats.org/officeDocument/2006/relationships/hyperlink" Target="http://pbs.twimg.com/profile_images/1146512202343411712/U4i7A5cb_normal.png" TargetMode="External" /><Relationship Id="rId58" Type="http://schemas.openxmlformats.org/officeDocument/2006/relationships/hyperlink" Target="http://pbs.twimg.com/profile_images/1146512202343411712/U4i7A5cb_normal.png" TargetMode="External" /><Relationship Id="rId59" Type="http://schemas.openxmlformats.org/officeDocument/2006/relationships/hyperlink" Target="http://pbs.twimg.com/profile_images/1146512202343411712/U4i7A5cb_normal.png" TargetMode="External" /><Relationship Id="rId60" Type="http://schemas.openxmlformats.org/officeDocument/2006/relationships/hyperlink" Target="http://pbs.twimg.com/profile_images/1146512202343411712/U4i7A5cb_normal.png" TargetMode="External" /><Relationship Id="rId61" Type="http://schemas.openxmlformats.org/officeDocument/2006/relationships/hyperlink" Target="http://pbs.twimg.com/profile_images/1146512202343411712/U4i7A5cb_normal.png" TargetMode="External" /><Relationship Id="rId62" Type="http://schemas.openxmlformats.org/officeDocument/2006/relationships/hyperlink" Target="http://pbs.twimg.com/profile_images/1146512202343411712/U4i7A5cb_normal.png" TargetMode="External" /><Relationship Id="rId63" Type="http://schemas.openxmlformats.org/officeDocument/2006/relationships/hyperlink" Target="http://pbs.twimg.com/profile_images/1146512202343411712/U4i7A5cb_normal.png" TargetMode="External" /><Relationship Id="rId64" Type="http://schemas.openxmlformats.org/officeDocument/2006/relationships/hyperlink" Target="http://pbs.twimg.com/profile_images/1146512202343411712/U4i7A5cb_normal.png" TargetMode="External" /><Relationship Id="rId65" Type="http://schemas.openxmlformats.org/officeDocument/2006/relationships/hyperlink" Target="http://pbs.twimg.com/profile_images/1146512202343411712/U4i7A5cb_normal.png" TargetMode="External" /><Relationship Id="rId66" Type="http://schemas.openxmlformats.org/officeDocument/2006/relationships/hyperlink" Target="http://pbs.twimg.com/profile_images/1146512202343411712/U4i7A5cb_normal.png" TargetMode="External" /><Relationship Id="rId67" Type="http://schemas.openxmlformats.org/officeDocument/2006/relationships/hyperlink" Target="http://pbs.twimg.com/profile_images/1146512202343411712/U4i7A5cb_normal.png" TargetMode="External" /><Relationship Id="rId68" Type="http://schemas.openxmlformats.org/officeDocument/2006/relationships/hyperlink" Target="http://pbs.twimg.com/profile_images/1146512202343411712/U4i7A5cb_normal.png" TargetMode="External" /><Relationship Id="rId69" Type="http://schemas.openxmlformats.org/officeDocument/2006/relationships/hyperlink" Target="https://twitter.com/#!/ikwattro/status/1176943136620371968" TargetMode="External" /><Relationship Id="rId70" Type="http://schemas.openxmlformats.org/officeDocument/2006/relationships/hyperlink" Target="https://twitter.com/#!/kristophediaz/status/1176943156849455106" TargetMode="External" /><Relationship Id="rId71" Type="http://schemas.openxmlformats.org/officeDocument/2006/relationships/hyperlink" Target="https://twitter.com/#!/johncaito/status/1176965564453068803" TargetMode="External" /><Relationship Id="rId72" Type="http://schemas.openxmlformats.org/officeDocument/2006/relationships/hyperlink" Target="https://twitter.com/#!/_nicolascantu/status/1176979765951176704" TargetMode="External" /><Relationship Id="rId73" Type="http://schemas.openxmlformats.org/officeDocument/2006/relationships/hyperlink" Target="https://twitter.com/#!/enrikelopez/status/1177116249496662016" TargetMode="External" /><Relationship Id="rId74" Type="http://schemas.openxmlformats.org/officeDocument/2006/relationships/hyperlink" Target="https://twitter.com/#!/allthingsgraph/status/701104017405915136" TargetMode="External" /><Relationship Id="rId75" Type="http://schemas.openxmlformats.org/officeDocument/2006/relationships/hyperlink" Target="https://twitter.com/#!/neprasad/status/1177430371635318785" TargetMode="External" /><Relationship Id="rId76" Type="http://schemas.openxmlformats.org/officeDocument/2006/relationships/hyperlink" Target="https://twitter.com/#!/datao/status/1178814651330699266" TargetMode="External" /><Relationship Id="rId77" Type="http://schemas.openxmlformats.org/officeDocument/2006/relationships/hyperlink" Target="https://twitter.com/#!/amyhodler/status/1179093808769716224" TargetMode="External" /><Relationship Id="rId78" Type="http://schemas.openxmlformats.org/officeDocument/2006/relationships/hyperlink" Target="https://twitter.com/#!/suman_1983/status/1179226397052669953" TargetMode="External" /><Relationship Id="rId79" Type="http://schemas.openxmlformats.org/officeDocument/2006/relationships/hyperlink" Target="https://twitter.com/#!/suman_1983/status/1179582501964009472" TargetMode="External" /><Relationship Id="rId80" Type="http://schemas.openxmlformats.org/officeDocument/2006/relationships/hyperlink" Target="https://twitter.com/#!/neo4j/status/1179755733400899586" TargetMode="External" /><Relationship Id="rId81" Type="http://schemas.openxmlformats.org/officeDocument/2006/relationships/hyperlink" Target="https://twitter.com/#!/bajajvaurn/status/1178855595908055040" TargetMode="External" /><Relationship Id="rId82" Type="http://schemas.openxmlformats.org/officeDocument/2006/relationships/hyperlink" Target="https://twitter.com/#!/bajajvaurn/status/1179762280935723010" TargetMode="External" /><Relationship Id="rId83" Type="http://schemas.openxmlformats.org/officeDocument/2006/relationships/hyperlink" Target="https://twitter.com/#!/neo4j/status/1177510442358304768" TargetMode="External" /><Relationship Id="rId84" Type="http://schemas.openxmlformats.org/officeDocument/2006/relationships/hyperlink" Target="https://twitter.com/#!/neo4j/status/1178807739985866758" TargetMode="External" /><Relationship Id="rId85" Type="http://schemas.openxmlformats.org/officeDocument/2006/relationships/hyperlink" Target="https://twitter.com/#!/neo4j/status/1179442670097326080" TargetMode="External" /><Relationship Id="rId86" Type="http://schemas.openxmlformats.org/officeDocument/2006/relationships/hyperlink" Target="https://twitter.com/#!/inserpio/status/1179864395788308481" TargetMode="External" /><Relationship Id="rId87" Type="http://schemas.openxmlformats.org/officeDocument/2006/relationships/hyperlink" Target="https://twitter.com/#!/mlmattou/status/1181162503855845378" TargetMode="External" /><Relationship Id="rId88" Type="http://schemas.openxmlformats.org/officeDocument/2006/relationships/hyperlink" Target="https://twitter.com/#!/graphconnect/status/1176942952511356929" TargetMode="External" /><Relationship Id="rId89" Type="http://schemas.openxmlformats.org/officeDocument/2006/relationships/hyperlink" Target="https://twitter.com/#!/graphconnect/status/1179374221971132417" TargetMode="External" /><Relationship Id="rId90" Type="http://schemas.openxmlformats.org/officeDocument/2006/relationships/hyperlink" Target="https://twitter.com/#!/graphconnect/status/1179478911895425024" TargetMode="External" /><Relationship Id="rId91" Type="http://schemas.openxmlformats.org/officeDocument/2006/relationships/hyperlink" Target="https://twitter.com/#!/graphconnect/status/1180097988498280449" TargetMode="External" /><Relationship Id="rId92" Type="http://schemas.openxmlformats.org/officeDocument/2006/relationships/hyperlink" Target="https://twitter.com/#!/graphconnect/status/1180097988498280449" TargetMode="External" /><Relationship Id="rId93" Type="http://schemas.openxmlformats.org/officeDocument/2006/relationships/hyperlink" Target="https://twitter.com/#!/graphconnect/status/1180200667488690182" TargetMode="External" /><Relationship Id="rId94" Type="http://schemas.openxmlformats.org/officeDocument/2006/relationships/hyperlink" Target="https://twitter.com/#!/jocelyn_neo4j/status/1177626131496914945" TargetMode="External" /><Relationship Id="rId95" Type="http://schemas.openxmlformats.org/officeDocument/2006/relationships/hyperlink" Target="https://twitter.com/#!/graphconnect/status/1180130205131853825" TargetMode="External" /><Relationship Id="rId96" Type="http://schemas.openxmlformats.org/officeDocument/2006/relationships/hyperlink" Target="https://twitter.com/#!/graphconnect/status/1180186321165459460" TargetMode="External" /><Relationship Id="rId97" Type="http://schemas.openxmlformats.org/officeDocument/2006/relationships/hyperlink" Target="https://twitter.com/#!/graphconnect/status/1180264589214277632" TargetMode="External" /><Relationship Id="rId98" Type="http://schemas.openxmlformats.org/officeDocument/2006/relationships/hyperlink" Target="https://twitter.com/#!/graphconnect/status/1180513238649311232" TargetMode="External" /><Relationship Id="rId99" Type="http://schemas.openxmlformats.org/officeDocument/2006/relationships/hyperlink" Target="https://twitter.com/#!/graphconnect/status/1181291606667878406" TargetMode="External" /><Relationship Id="rId100" Type="http://schemas.openxmlformats.org/officeDocument/2006/relationships/hyperlink" Target="https://twitter.com/#!/graphconnect/status/1180130205131853825" TargetMode="External" /><Relationship Id="rId101" Type="http://schemas.openxmlformats.org/officeDocument/2006/relationships/hyperlink" Target="https://twitter.com/#!/graphconnect/status/1180186321165459460" TargetMode="External" /><Relationship Id="rId102" Type="http://schemas.openxmlformats.org/officeDocument/2006/relationships/hyperlink" Target="https://twitter.com/#!/graphconnect/status/1180264589214277632" TargetMode="External" /><Relationship Id="rId103" Type="http://schemas.openxmlformats.org/officeDocument/2006/relationships/hyperlink" Target="https://twitter.com/#!/graphconnect/status/1180513238649311232" TargetMode="External" /><Relationship Id="rId104" Type="http://schemas.openxmlformats.org/officeDocument/2006/relationships/hyperlink" Target="https://twitter.com/#!/graphconnect/status/1181291606667878406" TargetMode="External" /><Relationship Id="rId105" Type="http://schemas.openxmlformats.org/officeDocument/2006/relationships/hyperlink" Target="https://twitter.com/#!/graphconnect/status/1177608084220456962" TargetMode="External" /><Relationship Id="rId106" Type="http://schemas.openxmlformats.org/officeDocument/2006/relationships/hyperlink" Target="https://twitter.com/#!/graphconnect/status/1177643065508597760" TargetMode="External" /><Relationship Id="rId107" Type="http://schemas.openxmlformats.org/officeDocument/2006/relationships/hyperlink" Target="https://twitter.com/#!/graphconnect/status/1178783580413202432" TargetMode="External" /><Relationship Id="rId108" Type="http://schemas.openxmlformats.org/officeDocument/2006/relationships/hyperlink" Target="https://twitter.com/#!/graphconnect/status/1181321803693789189" TargetMode="External" /><Relationship Id="rId109" Type="http://schemas.openxmlformats.org/officeDocument/2006/relationships/comments" Target="../comments1.xml" /><Relationship Id="rId110" Type="http://schemas.openxmlformats.org/officeDocument/2006/relationships/vmlDrawing" Target="../drawings/vmlDrawing1.vml" /><Relationship Id="rId111" Type="http://schemas.openxmlformats.org/officeDocument/2006/relationships/table" Target="../tables/table1.xml" /><Relationship Id="rId11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youtube.com/watch?v=99GO-aeK20s&amp;feature=youtu.be" TargetMode="External" /><Relationship Id="rId2" Type="http://schemas.openxmlformats.org/officeDocument/2006/relationships/hyperlink" Target="https://www.youtube.com/watch?v=99GO-aeK20s&amp;feature=youtu.be" TargetMode="External" /><Relationship Id="rId3" Type="http://schemas.openxmlformats.org/officeDocument/2006/relationships/hyperlink" Target="https://neo4j.com/blog/real-time-data-lineage-ubs" TargetMode="External" /><Relationship Id="rId4" Type="http://schemas.openxmlformats.org/officeDocument/2006/relationships/hyperlink" Target="https://neo4j.com/blog/graphcast-graphconnect-2020-early-bird-pricing/?ref=social-blog" TargetMode="External" /><Relationship Id="rId5" Type="http://schemas.openxmlformats.org/officeDocument/2006/relationships/hyperlink" Target="https://neo4j.com/blog/visual-cypher-presenting-tools-create-visualize-parse-cypher" TargetMode="External" /><Relationship Id="rId6" Type="http://schemas.openxmlformats.org/officeDocument/2006/relationships/hyperlink" Target="https://neo4j.com/blog/picture-this-how-aig-visualizes-propagation-of-risk" TargetMode="External" /><Relationship Id="rId7" Type="http://schemas.openxmlformats.org/officeDocument/2006/relationships/hyperlink" Target="https://link.medium.com/9Uf46ACDA0" TargetMode="External" /><Relationship Id="rId8" Type="http://schemas.openxmlformats.org/officeDocument/2006/relationships/hyperlink" Target="https://neo4j.com/blog/liberating-knowledge-machine-learning-techniques-neo4j" TargetMode="External" /><Relationship Id="rId9" Type="http://schemas.openxmlformats.org/officeDocument/2006/relationships/hyperlink" Target="https://neo4j.com/blog/save-the-date-for-graphconnect-2020/" TargetMode="External" /><Relationship Id="rId10" Type="http://schemas.openxmlformats.org/officeDocument/2006/relationships/hyperlink" Target="https://neo4j.com/blog/transforming-health-information-technology-knowledge-graph" TargetMode="External" /><Relationship Id="rId11" Type="http://schemas.openxmlformats.org/officeDocument/2006/relationships/hyperlink" Target="https://neo4j.com/blog/5-minute-interview-with-stephen-ogrady" TargetMode="External" /><Relationship Id="rId12" Type="http://schemas.openxmlformats.org/officeDocument/2006/relationships/hyperlink" Target="https://neo4j.com/blog/5-minute-interview-lloyd-byrd" TargetMode="External" /><Relationship Id="rId13" Type="http://schemas.openxmlformats.org/officeDocument/2006/relationships/hyperlink" Target="https://twitter.com/GraphConnect/status/1177608084220456962" TargetMode="External" /><Relationship Id="rId14" Type="http://schemas.openxmlformats.org/officeDocument/2006/relationships/hyperlink" Target="https://neo4j.com/blog/5-minute-interview-david-meza/?ref=social-blog" TargetMode="External" /><Relationship Id="rId15" Type="http://schemas.openxmlformats.org/officeDocument/2006/relationships/hyperlink" Target="https://neo4j.com/blog/5-minute-interview-david-meza/?ref=social-blog" TargetMode="External" /><Relationship Id="rId16" Type="http://schemas.openxmlformats.org/officeDocument/2006/relationships/hyperlink" Target="https://neo4j.com/blog/5-minute-interview-david-meza/?ref=social-blog" TargetMode="External" /><Relationship Id="rId17" Type="http://schemas.openxmlformats.org/officeDocument/2006/relationships/hyperlink" Target="https://neo4j.com/blog/5-minute-interview-david-meza/?ref=social-blog" TargetMode="External" /><Relationship Id="rId18" Type="http://schemas.openxmlformats.org/officeDocument/2006/relationships/hyperlink" Target="https://neo4j.com/blog/5-minute-interview-david-meza/?ref=social-blog" TargetMode="External" /><Relationship Id="rId19" Type="http://schemas.openxmlformats.org/officeDocument/2006/relationships/hyperlink" Target="https://neo4j.com/blog/innovate-5-min-interview-alessandro-svensson/?ref=social-team" TargetMode="External" /><Relationship Id="rId20" Type="http://schemas.openxmlformats.org/officeDocument/2006/relationships/hyperlink" Target="https://neo4j.com/blog/graphcast-graphconnect-2020-early-bird-pricing/?ref=social-blog" TargetMode="External" /><Relationship Id="rId21" Type="http://schemas.openxmlformats.org/officeDocument/2006/relationships/hyperlink" Target="https://neo4j.com/blog/visual-cypher-presenting-tools-create-visualize-parse-cypher" TargetMode="External" /><Relationship Id="rId22" Type="http://schemas.openxmlformats.org/officeDocument/2006/relationships/hyperlink" Target="https://neo4j.com/blog/innovate-5-min-interview-alessandro-svensson/?ref=social-team" TargetMode="External" /><Relationship Id="rId23" Type="http://schemas.openxmlformats.org/officeDocument/2006/relationships/hyperlink" Target="http://pbs.twimg.com/profile_images/712782956205588480/SH-FHeKq_normal.jpg" TargetMode="External" /><Relationship Id="rId24" Type="http://schemas.openxmlformats.org/officeDocument/2006/relationships/hyperlink" Target="http://pbs.twimg.com/profile_images/702953337335869440/e6OrEtdF_normal.png" TargetMode="External" /><Relationship Id="rId25" Type="http://schemas.openxmlformats.org/officeDocument/2006/relationships/hyperlink" Target="http://pbs.twimg.com/profile_images/748522634460143616/4Jt7b94z_normal.jpg" TargetMode="External" /><Relationship Id="rId26" Type="http://schemas.openxmlformats.org/officeDocument/2006/relationships/hyperlink" Target="http://pbs.twimg.com/profile_images/1032649902587822080/rEKD8K25_normal.jpg" TargetMode="External" /><Relationship Id="rId27" Type="http://schemas.openxmlformats.org/officeDocument/2006/relationships/hyperlink" Target="http://pbs.twimg.com/profile_images/474249917565636608/XjM9GUjo_normal.jpeg" TargetMode="External" /><Relationship Id="rId28" Type="http://schemas.openxmlformats.org/officeDocument/2006/relationships/hyperlink" Target="http://pbs.twimg.com/profile_images/498648813335089152/pIxLdYiR_normal.png" TargetMode="External" /><Relationship Id="rId29" Type="http://schemas.openxmlformats.org/officeDocument/2006/relationships/hyperlink" Target="http://pbs.twimg.com/profile_images/615354963154178050/wzjxHZKY_normal.jpg" TargetMode="External" /><Relationship Id="rId30" Type="http://schemas.openxmlformats.org/officeDocument/2006/relationships/hyperlink" Target="http://pbs.twimg.com/profile_images/378800000049138190/bed958d50d6aeeeac8961e3a3b4a4781_normal.jpeg" TargetMode="External" /><Relationship Id="rId31" Type="http://schemas.openxmlformats.org/officeDocument/2006/relationships/hyperlink" Target="http://pbs.twimg.com/profile_images/862312013070028800/DAvZrhi2_normal.jpg" TargetMode="External" /><Relationship Id="rId32" Type="http://schemas.openxmlformats.org/officeDocument/2006/relationships/hyperlink" Target="http://abs.twimg.com/sticky/default_profile_images/default_profile_normal.png" TargetMode="External" /><Relationship Id="rId33" Type="http://schemas.openxmlformats.org/officeDocument/2006/relationships/hyperlink" Target="http://abs.twimg.com/sticky/default_profile_images/default_profile_normal.png" TargetMode="External" /><Relationship Id="rId34" Type="http://schemas.openxmlformats.org/officeDocument/2006/relationships/hyperlink" Target="http://pbs.twimg.com/profile_images/880015248324837376/rsuw4VRB_normal.jpg" TargetMode="External" /><Relationship Id="rId35" Type="http://schemas.openxmlformats.org/officeDocument/2006/relationships/hyperlink" Target="http://pbs.twimg.com/profile_images/972474830019809285/KvyRohui_normal.jpg" TargetMode="External" /><Relationship Id="rId36" Type="http://schemas.openxmlformats.org/officeDocument/2006/relationships/hyperlink" Target="http://pbs.twimg.com/profile_images/972474830019809285/KvyRohui_normal.jpg" TargetMode="External" /><Relationship Id="rId37" Type="http://schemas.openxmlformats.org/officeDocument/2006/relationships/hyperlink" Target="http://pbs.twimg.com/profile_images/880015248324837376/rsuw4VRB_normal.jpg" TargetMode="External" /><Relationship Id="rId38" Type="http://schemas.openxmlformats.org/officeDocument/2006/relationships/hyperlink" Target="http://pbs.twimg.com/profile_images/880015248324837376/rsuw4VRB_normal.jpg" TargetMode="External" /><Relationship Id="rId39" Type="http://schemas.openxmlformats.org/officeDocument/2006/relationships/hyperlink" Target="http://pbs.twimg.com/profile_images/880015248324837376/rsuw4VRB_normal.jpg" TargetMode="External" /><Relationship Id="rId40" Type="http://schemas.openxmlformats.org/officeDocument/2006/relationships/hyperlink" Target="http://pbs.twimg.com/profile_images/1014081717819363328/zKBBtKPL_normal.jpg" TargetMode="External" /><Relationship Id="rId41" Type="http://schemas.openxmlformats.org/officeDocument/2006/relationships/hyperlink" Target="http://pbs.twimg.com/profile_images/691627811044462593/QdmMKZtE_normal.jpg" TargetMode="External" /><Relationship Id="rId42" Type="http://schemas.openxmlformats.org/officeDocument/2006/relationships/hyperlink" Target="http://pbs.twimg.com/profile_images/1146512202343411712/U4i7A5cb_normal.png" TargetMode="External" /><Relationship Id="rId43" Type="http://schemas.openxmlformats.org/officeDocument/2006/relationships/hyperlink" Target="http://pbs.twimg.com/profile_images/1146512202343411712/U4i7A5cb_normal.png" TargetMode="External" /><Relationship Id="rId44" Type="http://schemas.openxmlformats.org/officeDocument/2006/relationships/hyperlink" Target="http://pbs.twimg.com/profile_images/1146512202343411712/U4i7A5cb_normal.png" TargetMode="External" /><Relationship Id="rId45" Type="http://schemas.openxmlformats.org/officeDocument/2006/relationships/hyperlink" Target="http://pbs.twimg.com/profile_images/1146512202343411712/U4i7A5cb_normal.png" TargetMode="External" /><Relationship Id="rId46" Type="http://schemas.openxmlformats.org/officeDocument/2006/relationships/hyperlink" Target="http://pbs.twimg.com/profile_images/1146512202343411712/U4i7A5cb_normal.png" TargetMode="External" /><Relationship Id="rId47" Type="http://schemas.openxmlformats.org/officeDocument/2006/relationships/hyperlink" Target="http://pbs.twimg.com/profile_images/997510619392761856/lQQ_HsDi_normal.jpg" TargetMode="External" /><Relationship Id="rId48" Type="http://schemas.openxmlformats.org/officeDocument/2006/relationships/hyperlink" Target="http://pbs.twimg.com/profile_images/1146512202343411712/U4i7A5cb_normal.png" TargetMode="External" /><Relationship Id="rId49" Type="http://schemas.openxmlformats.org/officeDocument/2006/relationships/hyperlink" Target="http://pbs.twimg.com/profile_images/1146512202343411712/U4i7A5cb_normal.png" TargetMode="External" /><Relationship Id="rId50" Type="http://schemas.openxmlformats.org/officeDocument/2006/relationships/hyperlink" Target="http://pbs.twimg.com/profile_images/1146512202343411712/U4i7A5cb_normal.png" TargetMode="External" /><Relationship Id="rId51" Type="http://schemas.openxmlformats.org/officeDocument/2006/relationships/hyperlink" Target="http://pbs.twimg.com/profile_images/1146512202343411712/U4i7A5cb_normal.png" TargetMode="External" /><Relationship Id="rId52" Type="http://schemas.openxmlformats.org/officeDocument/2006/relationships/hyperlink" Target="http://pbs.twimg.com/profile_images/1146512202343411712/U4i7A5cb_normal.png" TargetMode="External" /><Relationship Id="rId53" Type="http://schemas.openxmlformats.org/officeDocument/2006/relationships/hyperlink" Target="http://pbs.twimg.com/profile_images/1146512202343411712/U4i7A5cb_normal.png" TargetMode="External" /><Relationship Id="rId54" Type="http://schemas.openxmlformats.org/officeDocument/2006/relationships/hyperlink" Target="http://pbs.twimg.com/profile_images/1146512202343411712/U4i7A5cb_normal.png" TargetMode="External" /><Relationship Id="rId55" Type="http://schemas.openxmlformats.org/officeDocument/2006/relationships/hyperlink" Target="http://pbs.twimg.com/profile_images/1146512202343411712/U4i7A5cb_normal.png" TargetMode="External" /><Relationship Id="rId56" Type="http://schemas.openxmlformats.org/officeDocument/2006/relationships/hyperlink" Target="http://pbs.twimg.com/profile_images/1146512202343411712/U4i7A5cb_normal.png" TargetMode="External" /><Relationship Id="rId57" Type="http://schemas.openxmlformats.org/officeDocument/2006/relationships/hyperlink" Target="https://twitter.com/#!/ikwattro/status/1176943136620371968" TargetMode="External" /><Relationship Id="rId58" Type="http://schemas.openxmlformats.org/officeDocument/2006/relationships/hyperlink" Target="https://twitter.com/#!/kristophediaz/status/1176943156849455106" TargetMode="External" /><Relationship Id="rId59" Type="http://schemas.openxmlformats.org/officeDocument/2006/relationships/hyperlink" Target="https://twitter.com/#!/johncaito/status/1176965564453068803" TargetMode="External" /><Relationship Id="rId60" Type="http://schemas.openxmlformats.org/officeDocument/2006/relationships/hyperlink" Target="https://twitter.com/#!/_nicolascantu/status/1176979765951176704" TargetMode="External" /><Relationship Id="rId61" Type="http://schemas.openxmlformats.org/officeDocument/2006/relationships/hyperlink" Target="https://twitter.com/#!/enrikelopez/status/1177116249496662016" TargetMode="External" /><Relationship Id="rId62" Type="http://schemas.openxmlformats.org/officeDocument/2006/relationships/hyperlink" Target="https://twitter.com/#!/allthingsgraph/status/701104017405915136" TargetMode="External" /><Relationship Id="rId63" Type="http://schemas.openxmlformats.org/officeDocument/2006/relationships/hyperlink" Target="https://twitter.com/#!/neprasad/status/1177430371635318785" TargetMode="External" /><Relationship Id="rId64" Type="http://schemas.openxmlformats.org/officeDocument/2006/relationships/hyperlink" Target="https://twitter.com/#!/datao/status/1178814651330699266" TargetMode="External" /><Relationship Id="rId65" Type="http://schemas.openxmlformats.org/officeDocument/2006/relationships/hyperlink" Target="https://twitter.com/#!/amyhodler/status/1179093808769716224" TargetMode="External" /><Relationship Id="rId66" Type="http://schemas.openxmlformats.org/officeDocument/2006/relationships/hyperlink" Target="https://twitter.com/#!/suman_1983/status/1179226397052669953" TargetMode="External" /><Relationship Id="rId67" Type="http://schemas.openxmlformats.org/officeDocument/2006/relationships/hyperlink" Target="https://twitter.com/#!/suman_1983/status/1179582501964009472" TargetMode="External" /><Relationship Id="rId68" Type="http://schemas.openxmlformats.org/officeDocument/2006/relationships/hyperlink" Target="https://twitter.com/#!/neo4j/status/1179755733400899586" TargetMode="External" /><Relationship Id="rId69" Type="http://schemas.openxmlformats.org/officeDocument/2006/relationships/hyperlink" Target="https://twitter.com/#!/bajajvaurn/status/1178855595908055040" TargetMode="External" /><Relationship Id="rId70" Type="http://schemas.openxmlformats.org/officeDocument/2006/relationships/hyperlink" Target="https://twitter.com/#!/bajajvaurn/status/1179762280935723010" TargetMode="External" /><Relationship Id="rId71" Type="http://schemas.openxmlformats.org/officeDocument/2006/relationships/hyperlink" Target="https://twitter.com/#!/neo4j/status/1177510442358304768" TargetMode="External" /><Relationship Id="rId72" Type="http://schemas.openxmlformats.org/officeDocument/2006/relationships/hyperlink" Target="https://twitter.com/#!/neo4j/status/1178807739985866758" TargetMode="External" /><Relationship Id="rId73" Type="http://schemas.openxmlformats.org/officeDocument/2006/relationships/hyperlink" Target="https://twitter.com/#!/neo4j/status/1179442670097326080" TargetMode="External" /><Relationship Id="rId74" Type="http://schemas.openxmlformats.org/officeDocument/2006/relationships/hyperlink" Target="https://twitter.com/#!/inserpio/status/1179864395788308481" TargetMode="External" /><Relationship Id="rId75" Type="http://schemas.openxmlformats.org/officeDocument/2006/relationships/hyperlink" Target="https://twitter.com/#!/mlmattou/status/1181162503855845378" TargetMode="External" /><Relationship Id="rId76" Type="http://schemas.openxmlformats.org/officeDocument/2006/relationships/hyperlink" Target="https://twitter.com/#!/graphconnect/status/1176942952511356929" TargetMode="External" /><Relationship Id="rId77" Type="http://schemas.openxmlformats.org/officeDocument/2006/relationships/hyperlink" Target="https://twitter.com/#!/graphconnect/status/1179374221971132417" TargetMode="External" /><Relationship Id="rId78" Type="http://schemas.openxmlformats.org/officeDocument/2006/relationships/hyperlink" Target="https://twitter.com/#!/graphconnect/status/1179478911895425024" TargetMode="External" /><Relationship Id="rId79" Type="http://schemas.openxmlformats.org/officeDocument/2006/relationships/hyperlink" Target="https://twitter.com/#!/graphconnect/status/1180097988498280449" TargetMode="External" /><Relationship Id="rId80" Type="http://schemas.openxmlformats.org/officeDocument/2006/relationships/hyperlink" Target="https://twitter.com/#!/graphconnect/status/1180200667488690182" TargetMode="External" /><Relationship Id="rId81" Type="http://schemas.openxmlformats.org/officeDocument/2006/relationships/hyperlink" Target="https://twitter.com/#!/jocelyn_neo4j/status/1177626131496914945" TargetMode="External" /><Relationship Id="rId82" Type="http://schemas.openxmlformats.org/officeDocument/2006/relationships/hyperlink" Target="https://twitter.com/#!/graphconnect/status/1180130205131853825" TargetMode="External" /><Relationship Id="rId83" Type="http://schemas.openxmlformats.org/officeDocument/2006/relationships/hyperlink" Target="https://twitter.com/#!/graphconnect/status/1180186321165459460" TargetMode="External" /><Relationship Id="rId84" Type="http://schemas.openxmlformats.org/officeDocument/2006/relationships/hyperlink" Target="https://twitter.com/#!/graphconnect/status/1180264589214277632" TargetMode="External" /><Relationship Id="rId85" Type="http://schemas.openxmlformats.org/officeDocument/2006/relationships/hyperlink" Target="https://twitter.com/#!/graphconnect/status/1180513238649311232" TargetMode="External" /><Relationship Id="rId86" Type="http://schemas.openxmlformats.org/officeDocument/2006/relationships/hyperlink" Target="https://twitter.com/#!/graphconnect/status/1181291606667878406" TargetMode="External" /><Relationship Id="rId87" Type="http://schemas.openxmlformats.org/officeDocument/2006/relationships/hyperlink" Target="https://twitter.com/#!/graphconnect/status/1177608084220456962" TargetMode="External" /><Relationship Id="rId88" Type="http://schemas.openxmlformats.org/officeDocument/2006/relationships/hyperlink" Target="https://twitter.com/#!/graphconnect/status/1177643065508597760" TargetMode="External" /><Relationship Id="rId89" Type="http://schemas.openxmlformats.org/officeDocument/2006/relationships/hyperlink" Target="https://twitter.com/#!/graphconnect/status/1178783580413202432" TargetMode="External" /><Relationship Id="rId90" Type="http://schemas.openxmlformats.org/officeDocument/2006/relationships/hyperlink" Target="https://twitter.com/#!/graphconnect/status/1181321803693789189" TargetMode="External" /><Relationship Id="rId91" Type="http://schemas.openxmlformats.org/officeDocument/2006/relationships/comments" Target="../comments13.xml" /><Relationship Id="rId92" Type="http://schemas.openxmlformats.org/officeDocument/2006/relationships/vmlDrawing" Target="../drawings/vmlDrawing6.vml" /><Relationship Id="rId93" Type="http://schemas.openxmlformats.org/officeDocument/2006/relationships/table" Target="../tables/table23.xml" /><Relationship Id="rId9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0nfLztDKEb" TargetMode="External" /><Relationship Id="rId2" Type="http://schemas.openxmlformats.org/officeDocument/2006/relationships/hyperlink" Target="https://t.co/z9caJedNWU" TargetMode="External" /><Relationship Id="rId3" Type="http://schemas.openxmlformats.org/officeDocument/2006/relationships/hyperlink" Target="https://t.co/JkMPoiVX66" TargetMode="External" /><Relationship Id="rId4" Type="http://schemas.openxmlformats.org/officeDocument/2006/relationships/hyperlink" Target="http://sicodinet.unileon.es/" TargetMode="External" /><Relationship Id="rId5" Type="http://schemas.openxmlformats.org/officeDocument/2006/relationships/hyperlink" Target="http://t.co/CNxjc2FNaB" TargetMode="External" /><Relationship Id="rId6" Type="http://schemas.openxmlformats.org/officeDocument/2006/relationships/hyperlink" Target="https://www.linkedin.com/pub/eswara-prasad-n/30/b79/34a" TargetMode="External" /><Relationship Id="rId7" Type="http://schemas.openxmlformats.org/officeDocument/2006/relationships/hyperlink" Target="http://datao.net/" TargetMode="External" /><Relationship Id="rId8" Type="http://schemas.openxmlformats.org/officeDocument/2006/relationships/hyperlink" Target="https://neo4j.com/" TargetMode="External" /><Relationship Id="rId9" Type="http://schemas.openxmlformats.org/officeDocument/2006/relationships/hyperlink" Target="https://www.linkedin.com/in/amyhodler" TargetMode="External" /><Relationship Id="rId10" Type="http://schemas.openxmlformats.org/officeDocument/2006/relationships/hyperlink" Target="https://t.co/CWrzdyq2Vw" TargetMode="External" /><Relationship Id="rId11" Type="http://schemas.openxmlformats.org/officeDocument/2006/relationships/hyperlink" Target="https://t.co/skbEAL43iG" TargetMode="External" /><Relationship Id="rId12" Type="http://schemas.openxmlformats.org/officeDocument/2006/relationships/hyperlink" Target="https://t.co/JSIaZFs3j6" TargetMode="External" /><Relationship Id="rId13" Type="http://schemas.openxmlformats.org/officeDocument/2006/relationships/hyperlink" Target="https://t.co/eYi0BGJpC9" TargetMode="External" /><Relationship Id="rId14" Type="http://schemas.openxmlformats.org/officeDocument/2006/relationships/hyperlink" Target="https://t.co/wV41XJOTc3" TargetMode="External" /><Relationship Id="rId15" Type="http://schemas.openxmlformats.org/officeDocument/2006/relationships/hyperlink" Target="http://www.syncedreview.com/" TargetMode="External" /><Relationship Id="rId16" Type="http://schemas.openxmlformats.org/officeDocument/2006/relationships/hyperlink" Target="http://t.co/5Qa27MPSYy" TargetMode="External" /><Relationship Id="rId17" Type="http://schemas.openxmlformats.org/officeDocument/2006/relationships/hyperlink" Target="https://t.co/KMsZ990bdY" TargetMode="External" /><Relationship Id="rId18" Type="http://schemas.openxmlformats.org/officeDocument/2006/relationships/hyperlink" Target="http://t.co/3tt6ytJ0U7" TargetMode="External" /><Relationship Id="rId19" Type="http://schemas.openxmlformats.org/officeDocument/2006/relationships/hyperlink" Target="http://t.co/NlsofJ8aQb" TargetMode="External" /><Relationship Id="rId20" Type="http://schemas.openxmlformats.org/officeDocument/2006/relationships/hyperlink" Target="https://t.co/5c0MvBy7lL" TargetMode="External" /><Relationship Id="rId21" Type="http://schemas.openxmlformats.org/officeDocument/2006/relationships/hyperlink" Target="https://t.co/quZZPKd9sB" TargetMode="External" /><Relationship Id="rId22" Type="http://schemas.openxmlformats.org/officeDocument/2006/relationships/hyperlink" Target="https://pbs.twimg.com/profile_banners/278486993/1467232124" TargetMode="External" /><Relationship Id="rId23" Type="http://schemas.openxmlformats.org/officeDocument/2006/relationships/hyperlink" Target="https://pbs.twimg.com/profile_banners/599665849/1562184514" TargetMode="External" /><Relationship Id="rId24" Type="http://schemas.openxmlformats.org/officeDocument/2006/relationships/hyperlink" Target="https://pbs.twimg.com/profile_banners/553806984/1475272513" TargetMode="External" /><Relationship Id="rId25" Type="http://schemas.openxmlformats.org/officeDocument/2006/relationships/hyperlink" Target="https://pbs.twimg.com/profile_banners/626065681/1566826635" TargetMode="External" /><Relationship Id="rId26" Type="http://schemas.openxmlformats.org/officeDocument/2006/relationships/hyperlink" Target="https://pbs.twimg.com/profile_banners/71779714/1493130582" TargetMode="External" /><Relationship Id="rId27" Type="http://schemas.openxmlformats.org/officeDocument/2006/relationships/hyperlink" Target="https://pbs.twimg.com/profile_banners/2722863132/1407722952" TargetMode="External" /><Relationship Id="rId28" Type="http://schemas.openxmlformats.org/officeDocument/2006/relationships/hyperlink" Target="https://pbs.twimg.com/profile_banners/22467617/1562964868" TargetMode="External" /><Relationship Id="rId29" Type="http://schemas.openxmlformats.org/officeDocument/2006/relationships/hyperlink" Target="https://pbs.twimg.com/profile_banners/48175748/1437099786" TargetMode="External" /><Relationship Id="rId30" Type="http://schemas.openxmlformats.org/officeDocument/2006/relationships/hyperlink" Target="https://pbs.twimg.com/profile_banners/61776242/1428021044" TargetMode="External" /><Relationship Id="rId31" Type="http://schemas.openxmlformats.org/officeDocument/2006/relationships/hyperlink" Target="https://pbs.twimg.com/profile_banners/38237581/1566978538" TargetMode="External" /><Relationship Id="rId32" Type="http://schemas.openxmlformats.org/officeDocument/2006/relationships/hyperlink" Target="https://pbs.twimg.com/profile_banners/46370584/1534416608" TargetMode="External" /><Relationship Id="rId33" Type="http://schemas.openxmlformats.org/officeDocument/2006/relationships/hyperlink" Target="https://pbs.twimg.com/profile_banners/997508582630461440/1531407073" TargetMode="External" /><Relationship Id="rId34" Type="http://schemas.openxmlformats.org/officeDocument/2006/relationships/hyperlink" Target="https://pbs.twimg.com/profile_banners/612062102/1396787106" TargetMode="External" /><Relationship Id="rId35" Type="http://schemas.openxmlformats.org/officeDocument/2006/relationships/hyperlink" Target="https://pbs.twimg.com/profile_banners/997846874/1459514215" TargetMode="External" /><Relationship Id="rId36" Type="http://schemas.openxmlformats.org/officeDocument/2006/relationships/hyperlink" Target="https://pbs.twimg.com/profile_banners/819861340294524928/1530035445" TargetMode="External" /><Relationship Id="rId37" Type="http://schemas.openxmlformats.org/officeDocument/2006/relationships/hyperlink" Target="https://pbs.twimg.com/profile_banners/1381891062/1415981488" TargetMode="External" /><Relationship Id="rId38" Type="http://schemas.openxmlformats.org/officeDocument/2006/relationships/hyperlink" Target="https://pbs.twimg.com/profile_banners/954001/1413302516" TargetMode="External" /><Relationship Id="rId39" Type="http://schemas.openxmlformats.org/officeDocument/2006/relationships/hyperlink" Target="https://pbs.twimg.com/profile_banners/908648124406747139/1506785027" TargetMode="External" /><Relationship Id="rId40" Type="http://schemas.openxmlformats.org/officeDocument/2006/relationships/hyperlink" Target="https://pbs.twimg.com/profile_banners/13611/1552310780" TargetMode="External" /><Relationship Id="rId41" Type="http://schemas.openxmlformats.org/officeDocument/2006/relationships/hyperlink" Target="https://pbs.twimg.com/profile_banners/143883/1400163495" TargetMode="External" /><Relationship Id="rId42" Type="http://schemas.openxmlformats.org/officeDocument/2006/relationships/hyperlink" Target="https://pbs.twimg.com/profile_banners/16897949/1504156677" TargetMode="External" /><Relationship Id="rId43" Type="http://schemas.openxmlformats.org/officeDocument/2006/relationships/hyperlink" Target="https://pbs.twimg.com/profile_banners/26155124/1410458792" TargetMode="External" /><Relationship Id="rId44" Type="http://schemas.openxmlformats.org/officeDocument/2006/relationships/hyperlink" Target="http://abs.twimg.com/images/themes/theme9/bg.gif"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5/bg.gif" TargetMode="External" /><Relationship Id="rId55" Type="http://schemas.openxmlformats.org/officeDocument/2006/relationships/hyperlink" Target="http://abs.twimg.com/images/themes/theme12/bg.gif"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7/bg.gif"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6/bg.gif"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5/bg.gif"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pbs.twimg.com/profile_images/712782956205588480/SH-FHeKq_normal.jpg" TargetMode="External" /><Relationship Id="rId70" Type="http://schemas.openxmlformats.org/officeDocument/2006/relationships/hyperlink" Target="http://pbs.twimg.com/profile_images/1146512202343411712/U4i7A5cb_normal.png" TargetMode="External" /><Relationship Id="rId71" Type="http://schemas.openxmlformats.org/officeDocument/2006/relationships/hyperlink" Target="http://pbs.twimg.com/profile_images/702953337335869440/e6OrEtdF_normal.png" TargetMode="External" /><Relationship Id="rId72" Type="http://schemas.openxmlformats.org/officeDocument/2006/relationships/hyperlink" Target="http://pbs.twimg.com/profile_images/748522634460143616/4Jt7b94z_normal.jpg" TargetMode="External" /><Relationship Id="rId73" Type="http://schemas.openxmlformats.org/officeDocument/2006/relationships/hyperlink" Target="http://pbs.twimg.com/profile_images/1032649902587822080/rEKD8K25_normal.jpg" TargetMode="External" /><Relationship Id="rId74" Type="http://schemas.openxmlformats.org/officeDocument/2006/relationships/hyperlink" Target="http://pbs.twimg.com/profile_images/474249917565636608/XjM9GUjo_normal.jpeg" TargetMode="External" /><Relationship Id="rId75" Type="http://schemas.openxmlformats.org/officeDocument/2006/relationships/hyperlink" Target="http://pbs.twimg.com/profile_images/498648813335089152/pIxLdYiR_normal.png" TargetMode="External" /><Relationship Id="rId76" Type="http://schemas.openxmlformats.org/officeDocument/2006/relationships/hyperlink" Target="http://pbs.twimg.com/profile_images/615354963154178050/wzjxHZKY_normal.jpg" TargetMode="External" /><Relationship Id="rId77" Type="http://schemas.openxmlformats.org/officeDocument/2006/relationships/hyperlink" Target="http://pbs.twimg.com/profile_images/378800000049138190/bed958d50d6aeeeac8961e3a3b4a4781_normal.jpeg" TargetMode="External" /><Relationship Id="rId78" Type="http://schemas.openxmlformats.org/officeDocument/2006/relationships/hyperlink" Target="http://pbs.twimg.com/profile_images/880015248324837376/rsuw4VRB_normal.jpg" TargetMode="External" /><Relationship Id="rId79" Type="http://schemas.openxmlformats.org/officeDocument/2006/relationships/hyperlink" Target="http://pbs.twimg.com/profile_images/862312013070028800/DAvZrhi2_normal.jpg" TargetMode="External" /><Relationship Id="rId80" Type="http://schemas.openxmlformats.org/officeDocument/2006/relationships/hyperlink" Target="http://pbs.twimg.com/profile_images/972478822107955200/sw9usOmV_normal.jpg" TargetMode="External" /><Relationship Id="rId81" Type="http://schemas.openxmlformats.org/officeDocument/2006/relationships/hyperlink" Target="http://abs.twimg.com/sticky/default_profile_images/default_profile_normal.png" TargetMode="External" /><Relationship Id="rId82" Type="http://schemas.openxmlformats.org/officeDocument/2006/relationships/hyperlink" Target="http://pbs.twimg.com/profile_images/1145608301033533440/6vNXqPlJ_normal.jpg" TargetMode="External" /><Relationship Id="rId83" Type="http://schemas.openxmlformats.org/officeDocument/2006/relationships/hyperlink" Target="http://pbs.twimg.com/profile_images/972474830019809285/KvyRohui_normal.jpg" TargetMode="External" /><Relationship Id="rId84" Type="http://schemas.openxmlformats.org/officeDocument/2006/relationships/hyperlink" Target="http://pbs.twimg.com/profile_images/997510619392761856/lQQ_HsDi_normal.jpg" TargetMode="External" /><Relationship Id="rId85" Type="http://schemas.openxmlformats.org/officeDocument/2006/relationships/hyperlink" Target="http://pbs.twimg.com/profile_images/1014081717819363328/zKBBtKPL_normal.jpg" TargetMode="External" /><Relationship Id="rId86" Type="http://schemas.openxmlformats.org/officeDocument/2006/relationships/hyperlink" Target="http://pbs.twimg.com/profile_images/691627811044462593/QdmMKZtE_normal.jpg" TargetMode="External" /><Relationship Id="rId87" Type="http://schemas.openxmlformats.org/officeDocument/2006/relationships/hyperlink" Target="http://pbs.twimg.com/profile_images/895029477192851456/7dh0KKva_normal.jpg" TargetMode="External" /><Relationship Id="rId88" Type="http://schemas.openxmlformats.org/officeDocument/2006/relationships/hyperlink" Target="http://pbs.twimg.com/profile_images/378800000378856462/f9bf92c7eaca834369201ca661e461c7_normal.png" TargetMode="External" /><Relationship Id="rId89" Type="http://schemas.openxmlformats.org/officeDocument/2006/relationships/hyperlink" Target="http://pbs.twimg.com/profile_images/748713872211587072/Omela31Y_normal.jpg" TargetMode="External" /><Relationship Id="rId90" Type="http://schemas.openxmlformats.org/officeDocument/2006/relationships/hyperlink" Target="http://pbs.twimg.com/profile_images/914147946190516224/nbPDinMT_normal.jpg" TargetMode="External" /><Relationship Id="rId91" Type="http://schemas.openxmlformats.org/officeDocument/2006/relationships/hyperlink" Target="http://pbs.twimg.com/profile_images/1105052956263632896/nt6wdH-o_normal.png" TargetMode="External" /><Relationship Id="rId92" Type="http://schemas.openxmlformats.org/officeDocument/2006/relationships/hyperlink" Target="http://pbs.twimg.com/profile_images/973729739599941632/xY7Rzg-o_normal.jpg" TargetMode="External" /><Relationship Id="rId93" Type="http://schemas.openxmlformats.org/officeDocument/2006/relationships/hyperlink" Target="http://pbs.twimg.com/profile_images/783346847972593664/EldQXGOt_normal.jpg" TargetMode="External" /><Relationship Id="rId94" Type="http://schemas.openxmlformats.org/officeDocument/2006/relationships/hyperlink" Target="http://pbs.twimg.com/profile_images/3760071618/d215633771a2732f1c5df22f9ecfa54e_normal.jpeg" TargetMode="External" /><Relationship Id="rId95" Type="http://schemas.openxmlformats.org/officeDocument/2006/relationships/hyperlink" Target="https://twitter.com/ikwattro" TargetMode="External" /><Relationship Id="rId96" Type="http://schemas.openxmlformats.org/officeDocument/2006/relationships/hyperlink" Target="https://twitter.com/graphconnect" TargetMode="External" /><Relationship Id="rId97" Type="http://schemas.openxmlformats.org/officeDocument/2006/relationships/hyperlink" Target="https://twitter.com/kristophediaz" TargetMode="External" /><Relationship Id="rId98" Type="http://schemas.openxmlformats.org/officeDocument/2006/relationships/hyperlink" Target="https://twitter.com/johncaito" TargetMode="External" /><Relationship Id="rId99" Type="http://schemas.openxmlformats.org/officeDocument/2006/relationships/hyperlink" Target="https://twitter.com/_nicolascantu" TargetMode="External" /><Relationship Id="rId100" Type="http://schemas.openxmlformats.org/officeDocument/2006/relationships/hyperlink" Target="https://twitter.com/enrikelopez" TargetMode="External" /><Relationship Id="rId101" Type="http://schemas.openxmlformats.org/officeDocument/2006/relationships/hyperlink" Target="https://twitter.com/allthingsgraph" TargetMode="External" /><Relationship Id="rId102" Type="http://schemas.openxmlformats.org/officeDocument/2006/relationships/hyperlink" Target="https://twitter.com/neprasad" TargetMode="External" /><Relationship Id="rId103" Type="http://schemas.openxmlformats.org/officeDocument/2006/relationships/hyperlink" Target="https://twitter.com/datao" TargetMode="External" /><Relationship Id="rId104" Type="http://schemas.openxmlformats.org/officeDocument/2006/relationships/hyperlink" Target="https://twitter.com/neo4j" TargetMode="External" /><Relationship Id="rId105" Type="http://schemas.openxmlformats.org/officeDocument/2006/relationships/hyperlink" Target="https://twitter.com/amyhodler" TargetMode="External" /><Relationship Id="rId106" Type="http://schemas.openxmlformats.org/officeDocument/2006/relationships/hyperlink" Target="https://twitter.com/cjisalock" TargetMode="External" /><Relationship Id="rId107" Type="http://schemas.openxmlformats.org/officeDocument/2006/relationships/hyperlink" Target="https://twitter.com/suman_1983" TargetMode="External" /><Relationship Id="rId108" Type="http://schemas.openxmlformats.org/officeDocument/2006/relationships/hyperlink" Target="https://twitter.com/ubs" TargetMode="External" /><Relationship Id="rId109" Type="http://schemas.openxmlformats.org/officeDocument/2006/relationships/hyperlink" Target="https://twitter.com/bajajvaurn" TargetMode="External" /><Relationship Id="rId110" Type="http://schemas.openxmlformats.org/officeDocument/2006/relationships/hyperlink" Target="https://twitter.com/jocelyn_neo4j" TargetMode="External" /><Relationship Id="rId111" Type="http://schemas.openxmlformats.org/officeDocument/2006/relationships/hyperlink" Target="https://twitter.com/inserpio" TargetMode="External" /><Relationship Id="rId112" Type="http://schemas.openxmlformats.org/officeDocument/2006/relationships/hyperlink" Target="https://twitter.com/mlmattou" TargetMode="External" /><Relationship Id="rId113" Type="http://schemas.openxmlformats.org/officeDocument/2006/relationships/hyperlink" Target="https://twitter.com/synced_global" TargetMode="External" /><Relationship Id="rId114" Type="http://schemas.openxmlformats.org/officeDocument/2006/relationships/hyperlink" Target="https://twitter.com/graph_aware" TargetMode="External" /><Relationship Id="rId115" Type="http://schemas.openxmlformats.org/officeDocument/2006/relationships/hyperlink" Target="https://twitter.com/ryguyrg" TargetMode="External" /><Relationship Id="rId116" Type="http://schemas.openxmlformats.org/officeDocument/2006/relationships/hyperlink" Target="https://twitter.com/wixonchris" TargetMode="External" /><Relationship Id="rId117" Type="http://schemas.openxmlformats.org/officeDocument/2006/relationships/hyperlink" Target="https://twitter.com/redmonk" TargetMode="External" /><Relationship Id="rId118" Type="http://schemas.openxmlformats.org/officeDocument/2006/relationships/hyperlink" Target="https://twitter.com/sogrady" TargetMode="External" /><Relationship Id="rId119" Type="http://schemas.openxmlformats.org/officeDocument/2006/relationships/hyperlink" Target="https://twitter.com/bwmerkl" TargetMode="External" /><Relationship Id="rId120" Type="http://schemas.openxmlformats.org/officeDocument/2006/relationships/hyperlink" Target="https://twitter.com/davidmeza1" TargetMode="External" /><Relationship Id="rId121" Type="http://schemas.openxmlformats.org/officeDocument/2006/relationships/comments" Target="../comments2.xml" /><Relationship Id="rId122" Type="http://schemas.openxmlformats.org/officeDocument/2006/relationships/vmlDrawing" Target="../drawings/vmlDrawing2.vml" /><Relationship Id="rId123" Type="http://schemas.openxmlformats.org/officeDocument/2006/relationships/table" Target="../tables/table2.xml" /><Relationship Id="rId12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eo4j.com/blog/5-minute-interview-david-meza/?ref=social-blog" TargetMode="External" /><Relationship Id="rId2" Type="http://schemas.openxmlformats.org/officeDocument/2006/relationships/hyperlink" Target="https://neo4j.com/blog/graphcast-graphconnect-2020-early-bird-pricing/?ref=social-blog" TargetMode="External" /><Relationship Id="rId3" Type="http://schemas.openxmlformats.org/officeDocument/2006/relationships/hyperlink" Target="https://neo4j.com/blog/visual-cypher-presenting-tools-create-visualize-parse-cypher" TargetMode="External" /><Relationship Id="rId4" Type="http://schemas.openxmlformats.org/officeDocument/2006/relationships/hyperlink" Target="https://www.youtube.com/watch?v=99GO-aeK20s&amp;feature=youtu.be" TargetMode="External" /><Relationship Id="rId5" Type="http://schemas.openxmlformats.org/officeDocument/2006/relationships/hyperlink" Target="https://neo4j.com/blog/innovate-5-min-interview-alessandro-svensson/?ref=social-team" TargetMode="External" /><Relationship Id="rId6" Type="http://schemas.openxmlformats.org/officeDocument/2006/relationships/hyperlink" Target="https://neo4j.com/blog/5-minute-interview-lloyd-byrd" TargetMode="External" /><Relationship Id="rId7" Type="http://schemas.openxmlformats.org/officeDocument/2006/relationships/hyperlink" Target="https://neo4j.com/blog/5-minute-interview-with-stephen-ogrady" TargetMode="External" /><Relationship Id="rId8" Type="http://schemas.openxmlformats.org/officeDocument/2006/relationships/hyperlink" Target="https://neo4j.com/blog/transforming-health-information-technology-knowledge-graph" TargetMode="External" /><Relationship Id="rId9" Type="http://schemas.openxmlformats.org/officeDocument/2006/relationships/hyperlink" Target="https://neo4j.com/blog/save-the-date-for-graphconnect-2020/" TargetMode="External" /><Relationship Id="rId10" Type="http://schemas.openxmlformats.org/officeDocument/2006/relationships/hyperlink" Target="https://neo4j.com/blog/liberating-knowledge-machine-learning-techniques-neo4j" TargetMode="External" /><Relationship Id="rId11" Type="http://schemas.openxmlformats.org/officeDocument/2006/relationships/hyperlink" Target="https://neo4j.com/blog/5-minute-interview-david-meza/?ref=social-blog" TargetMode="External" /><Relationship Id="rId12" Type="http://schemas.openxmlformats.org/officeDocument/2006/relationships/hyperlink" Target="https://neo4j.com/blog/innovate-5-min-interview-alessandro-svensson/?ref=social-team" TargetMode="External" /><Relationship Id="rId13" Type="http://schemas.openxmlformats.org/officeDocument/2006/relationships/hyperlink" Target="https://neo4j.com/blog/graphcast-graphconnect-2020-early-bird-pricing/?ref=social-blog" TargetMode="External" /><Relationship Id="rId14" Type="http://schemas.openxmlformats.org/officeDocument/2006/relationships/hyperlink" Target="https://neo4j.com/blog/visual-cypher-presenting-tools-create-visualize-parse-cypher" TargetMode="External" /><Relationship Id="rId15" Type="http://schemas.openxmlformats.org/officeDocument/2006/relationships/hyperlink" Target="https://neo4j.com/blog/liberating-knowledge-machine-learning-techniques-neo4j" TargetMode="External" /><Relationship Id="rId16" Type="http://schemas.openxmlformats.org/officeDocument/2006/relationships/hyperlink" Target="https://neo4j.com/blog/save-the-date-for-graphconnect-2020/" TargetMode="External" /><Relationship Id="rId17" Type="http://schemas.openxmlformats.org/officeDocument/2006/relationships/hyperlink" Target="https://neo4j.com/blog/transforming-health-information-technology-knowledge-graph" TargetMode="External" /><Relationship Id="rId18" Type="http://schemas.openxmlformats.org/officeDocument/2006/relationships/hyperlink" Target="https://neo4j.com/blog/5-minute-interview-with-stephen-ogrady" TargetMode="External" /><Relationship Id="rId19" Type="http://schemas.openxmlformats.org/officeDocument/2006/relationships/hyperlink" Target="https://neo4j.com/blog/5-minute-interview-lloyd-byrd" TargetMode="External" /><Relationship Id="rId20" Type="http://schemas.openxmlformats.org/officeDocument/2006/relationships/hyperlink" Target="https://neo4j.com/blog/graphcast-graphconnect-2020-early-bird-pricing/?ref=social-blog" TargetMode="External" /><Relationship Id="rId21" Type="http://schemas.openxmlformats.org/officeDocument/2006/relationships/hyperlink" Target="https://neo4j.com/blog/visual-cypher-presenting-tools-create-visualize-parse-cypher" TargetMode="External" /><Relationship Id="rId22" Type="http://schemas.openxmlformats.org/officeDocument/2006/relationships/hyperlink" Target="https://neo4j.com/blog/picture-this-how-aig-visualizes-propagation-of-risk" TargetMode="External" /><Relationship Id="rId23" Type="http://schemas.openxmlformats.org/officeDocument/2006/relationships/hyperlink" Target="https://neo4j.com/blog/real-time-data-lineage-ubs" TargetMode="External" /><Relationship Id="rId24" Type="http://schemas.openxmlformats.org/officeDocument/2006/relationships/hyperlink" Target="https://twitter.com/GraphConnect/status/1177608084220456962" TargetMode="External" /><Relationship Id="rId25" Type="http://schemas.openxmlformats.org/officeDocument/2006/relationships/hyperlink" Target="https://link.medium.com/9Uf46ACDA0" TargetMode="External" /><Relationship Id="rId26" Type="http://schemas.openxmlformats.org/officeDocument/2006/relationships/hyperlink" Target="https://www.youtube.com/watch?v=99GO-aeK20s&amp;feature=youtu.be" TargetMode="External" /><Relationship Id="rId27" Type="http://schemas.openxmlformats.org/officeDocument/2006/relationships/table" Target="../tables/table11.xml" /><Relationship Id="rId28" Type="http://schemas.openxmlformats.org/officeDocument/2006/relationships/table" Target="../tables/table12.xml" /><Relationship Id="rId29" Type="http://schemas.openxmlformats.org/officeDocument/2006/relationships/table" Target="../tables/table13.xml" /><Relationship Id="rId30" Type="http://schemas.openxmlformats.org/officeDocument/2006/relationships/table" Target="../tables/table14.xml" /><Relationship Id="rId31" Type="http://schemas.openxmlformats.org/officeDocument/2006/relationships/table" Target="../tables/table15.xml" /><Relationship Id="rId32" Type="http://schemas.openxmlformats.org/officeDocument/2006/relationships/table" Target="../tables/table16.xml" /><Relationship Id="rId33" Type="http://schemas.openxmlformats.org/officeDocument/2006/relationships/table" Target="../tables/table17.xml" /><Relationship Id="rId3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640</v>
      </c>
      <c r="BB2" s="13" t="s">
        <v>652</v>
      </c>
      <c r="BC2" s="13" t="s">
        <v>653</v>
      </c>
      <c r="BD2" s="67" t="s">
        <v>906</v>
      </c>
      <c r="BE2" s="67" t="s">
        <v>907</v>
      </c>
      <c r="BF2" s="67" t="s">
        <v>908</v>
      </c>
      <c r="BG2" s="67" t="s">
        <v>909</v>
      </c>
      <c r="BH2" s="67" t="s">
        <v>910</v>
      </c>
      <c r="BI2" s="67" t="s">
        <v>911</v>
      </c>
      <c r="BJ2" s="67" t="s">
        <v>912</v>
      </c>
      <c r="BK2" s="67" t="s">
        <v>913</v>
      </c>
      <c r="BL2" s="67" t="s">
        <v>914</v>
      </c>
    </row>
    <row r="3" spans="1:64" ht="15" customHeight="1">
      <c r="A3" s="84" t="s">
        <v>212</v>
      </c>
      <c r="B3" s="84" t="s">
        <v>226</v>
      </c>
      <c r="C3" s="53" t="s">
        <v>982</v>
      </c>
      <c r="D3" s="54">
        <v>3</v>
      </c>
      <c r="E3" s="65" t="s">
        <v>132</v>
      </c>
      <c r="F3" s="55">
        <v>35</v>
      </c>
      <c r="G3" s="53"/>
      <c r="H3" s="57"/>
      <c r="I3" s="56"/>
      <c r="J3" s="56"/>
      <c r="K3" s="36" t="s">
        <v>65</v>
      </c>
      <c r="L3" s="62">
        <v>3</v>
      </c>
      <c r="M3" s="62"/>
      <c r="N3" s="63"/>
      <c r="O3" s="85" t="s">
        <v>238</v>
      </c>
      <c r="P3" s="87">
        <v>43733.815787037034</v>
      </c>
      <c r="Q3" s="85" t="s">
        <v>240</v>
      </c>
      <c r="R3" s="85"/>
      <c r="S3" s="85"/>
      <c r="T3" s="85" t="s">
        <v>286</v>
      </c>
      <c r="U3" s="85"/>
      <c r="V3" s="90" t="s">
        <v>302</v>
      </c>
      <c r="W3" s="87">
        <v>43733.815787037034</v>
      </c>
      <c r="X3" s="90" t="s">
        <v>318</v>
      </c>
      <c r="Y3" s="85"/>
      <c r="Z3" s="85"/>
      <c r="AA3" s="91" t="s">
        <v>352</v>
      </c>
      <c r="AB3" s="85"/>
      <c r="AC3" s="85" t="b">
        <v>0</v>
      </c>
      <c r="AD3" s="85">
        <v>0</v>
      </c>
      <c r="AE3" s="91" t="s">
        <v>387</v>
      </c>
      <c r="AF3" s="85" t="b">
        <v>0</v>
      </c>
      <c r="AG3" s="85" t="s">
        <v>389</v>
      </c>
      <c r="AH3" s="85"/>
      <c r="AI3" s="91" t="s">
        <v>387</v>
      </c>
      <c r="AJ3" s="85" t="b">
        <v>0</v>
      </c>
      <c r="AK3" s="85">
        <v>5</v>
      </c>
      <c r="AL3" s="91" t="s">
        <v>371</v>
      </c>
      <c r="AM3" s="85" t="s">
        <v>390</v>
      </c>
      <c r="AN3" s="85" t="b">
        <v>0</v>
      </c>
      <c r="AO3" s="91" t="s">
        <v>371</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17</v>
      </c>
      <c r="BK3" s="52">
        <v>100</v>
      </c>
      <c r="BL3" s="51">
        <v>17</v>
      </c>
    </row>
    <row r="4" spans="1:64" ht="15" customHeight="1">
      <c r="A4" s="84" t="s">
        <v>213</v>
      </c>
      <c r="B4" s="84" t="s">
        <v>226</v>
      </c>
      <c r="C4" s="53" t="s">
        <v>982</v>
      </c>
      <c r="D4" s="54">
        <v>3</v>
      </c>
      <c r="E4" s="65" t="s">
        <v>132</v>
      </c>
      <c r="F4" s="55">
        <v>35</v>
      </c>
      <c r="G4" s="53"/>
      <c r="H4" s="57"/>
      <c r="I4" s="56"/>
      <c r="J4" s="56"/>
      <c r="K4" s="36" t="s">
        <v>65</v>
      </c>
      <c r="L4" s="83">
        <v>4</v>
      </c>
      <c r="M4" s="83"/>
      <c r="N4" s="63"/>
      <c r="O4" s="86" t="s">
        <v>238</v>
      </c>
      <c r="P4" s="88">
        <v>43733.81584490741</v>
      </c>
      <c r="Q4" s="86" t="s">
        <v>240</v>
      </c>
      <c r="R4" s="86"/>
      <c r="S4" s="86"/>
      <c r="T4" s="86" t="s">
        <v>286</v>
      </c>
      <c r="U4" s="86"/>
      <c r="V4" s="89" t="s">
        <v>303</v>
      </c>
      <c r="W4" s="88">
        <v>43733.81584490741</v>
      </c>
      <c r="X4" s="89" t="s">
        <v>319</v>
      </c>
      <c r="Y4" s="86"/>
      <c r="Z4" s="86"/>
      <c r="AA4" s="92" t="s">
        <v>353</v>
      </c>
      <c r="AB4" s="86"/>
      <c r="AC4" s="86" t="b">
        <v>0</v>
      </c>
      <c r="AD4" s="86">
        <v>0</v>
      </c>
      <c r="AE4" s="92" t="s">
        <v>387</v>
      </c>
      <c r="AF4" s="86" t="b">
        <v>0</v>
      </c>
      <c r="AG4" s="86" t="s">
        <v>389</v>
      </c>
      <c r="AH4" s="86"/>
      <c r="AI4" s="92" t="s">
        <v>387</v>
      </c>
      <c r="AJ4" s="86" t="b">
        <v>0</v>
      </c>
      <c r="AK4" s="86">
        <v>5</v>
      </c>
      <c r="AL4" s="92" t="s">
        <v>371</v>
      </c>
      <c r="AM4" s="86" t="s">
        <v>391</v>
      </c>
      <c r="AN4" s="86" t="b">
        <v>0</v>
      </c>
      <c r="AO4" s="92" t="s">
        <v>371</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17</v>
      </c>
      <c r="BK4" s="52">
        <v>100</v>
      </c>
      <c r="BL4" s="51">
        <v>17</v>
      </c>
    </row>
    <row r="5" spans="1:64" ht="45">
      <c r="A5" s="84" t="s">
        <v>214</v>
      </c>
      <c r="B5" s="84" t="s">
        <v>226</v>
      </c>
      <c r="C5" s="53" t="s">
        <v>982</v>
      </c>
      <c r="D5" s="54">
        <v>3</v>
      </c>
      <c r="E5" s="65" t="s">
        <v>132</v>
      </c>
      <c r="F5" s="55">
        <v>35</v>
      </c>
      <c r="G5" s="53"/>
      <c r="H5" s="57"/>
      <c r="I5" s="56"/>
      <c r="J5" s="56"/>
      <c r="K5" s="36" t="s">
        <v>65</v>
      </c>
      <c r="L5" s="83">
        <v>5</v>
      </c>
      <c r="M5" s="83"/>
      <c r="N5" s="63"/>
      <c r="O5" s="86" t="s">
        <v>238</v>
      </c>
      <c r="P5" s="88">
        <v>43733.87768518519</v>
      </c>
      <c r="Q5" s="86" t="s">
        <v>240</v>
      </c>
      <c r="R5" s="86"/>
      <c r="S5" s="86"/>
      <c r="T5" s="86" t="s">
        <v>286</v>
      </c>
      <c r="U5" s="86"/>
      <c r="V5" s="89" t="s">
        <v>304</v>
      </c>
      <c r="W5" s="88">
        <v>43733.87768518519</v>
      </c>
      <c r="X5" s="89" t="s">
        <v>320</v>
      </c>
      <c r="Y5" s="86"/>
      <c r="Z5" s="86"/>
      <c r="AA5" s="92" t="s">
        <v>354</v>
      </c>
      <c r="AB5" s="86"/>
      <c r="AC5" s="86" t="b">
        <v>0</v>
      </c>
      <c r="AD5" s="86">
        <v>0</v>
      </c>
      <c r="AE5" s="92" t="s">
        <v>387</v>
      </c>
      <c r="AF5" s="86" t="b">
        <v>0</v>
      </c>
      <c r="AG5" s="86" t="s">
        <v>389</v>
      </c>
      <c r="AH5" s="86"/>
      <c r="AI5" s="92" t="s">
        <v>387</v>
      </c>
      <c r="AJ5" s="86" t="b">
        <v>0</v>
      </c>
      <c r="AK5" s="86">
        <v>5</v>
      </c>
      <c r="AL5" s="92" t="s">
        <v>371</v>
      </c>
      <c r="AM5" s="86" t="s">
        <v>392</v>
      </c>
      <c r="AN5" s="86" t="b">
        <v>0</v>
      </c>
      <c r="AO5" s="92" t="s">
        <v>371</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17</v>
      </c>
      <c r="BK5" s="52">
        <v>100</v>
      </c>
      <c r="BL5" s="51">
        <v>17</v>
      </c>
    </row>
    <row r="6" spans="1:64" ht="45">
      <c r="A6" s="84" t="s">
        <v>215</v>
      </c>
      <c r="B6" s="84" t="s">
        <v>226</v>
      </c>
      <c r="C6" s="53" t="s">
        <v>982</v>
      </c>
      <c r="D6" s="54">
        <v>3</v>
      </c>
      <c r="E6" s="65" t="s">
        <v>132</v>
      </c>
      <c r="F6" s="55">
        <v>35</v>
      </c>
      <c r="G6" s="53"/>
      <c r="H6" s="57"/>
      <c r="I6" s="56"/>
      <c r="J6" s="56"/>
      <c r="K6" s="36" t="s">
        <v>65</v>
      </c>
      <c r="L6" s="83">
        <v>6</v>
      </c>
      <c r="M6" s="83"/>
      <c r="N6" s="63"/>
      <c r="O6" s="86" t="s">
        <v>238</v>
      </c>
      <c r="P6" s="88">
        <v>43733.916875</v>
      </c>
      <c r="Q6" s="86" t="s">
        <v>240</v>
      </c>
      <c r="R6" s="86"/>
      <c r="S6" s="86"/>
      <c r="T6" s="86" t="s">
        <v>286</v>
      </c>
      <c r="U6" s="86"/>
      <c r="V6" s="89" t="s">
        <v>305</v>
      </c>
      <c r="W6" s="88">
        <v>43733.916875</v>
      </c>
      <c r="X6" s="89" t="s">
        <v>321</v>
      </c>
      <c r="Y6" s="86"/>
      <c r="Z6" s="86"/>
      <c r="AA6" s="92" t="s">
        <v>355</v>
      </c>
      <c r="AB6" s="86"/>
      <c r="AC6" s="86" t="b">
        <v>0</v>
      </c>
      <c r="AD6" s="86">
        <v>0</v>
      </c>
      <c r="AE6" s="92" t="s">
        <v>387</v>
      </c>
      <c r="AF6" s="86" t="b">
        <v>0</v>
      </c>
      <c r="AG6" s="86" t="s">
        <v>389</v>
      </c>
      <c r="AH6" s="86"/>
      <c r="AI6" s="92" t="s">
        <v>387</v>
      </c>
      <c r="AJ6" s="86" t="b">
        <v>0</v>
      </c>
      <c r="AK6" s="86">
        <v>5</v>
      </c>
      <c r="AL6" s="92" t="s">
        <v>371</v>
      </c>
      <c r="AM6" s="86" t="s">
        <v>392</v>
      </c>
      <c r="AN6" s="86" t="b">
        <v>0</v>
      </c>
      <c r="AO6" s="92" t="s">
        <v>371</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17</v>
      </c>
      <c r="BK6" s="52">
        <v>100</v>
      </c>
      <c r="BL6" s="51">
        <v>17</v>
      </c>
    </row>
    <row r="7" spans="1:64" ht="45">
      <c r="A7" s="84" t="s">
        <v>216</v>
      </c>
      <c r="B7" s="84" t="s">
        <v>226</v>
      </c>
      <c r="C7" s="53" t="s">
        <v>982</v>
      </c>
      <c r="D7" s="54">
        <v>3</v>
      </c>
      <c r="E7" s="65" t="s">
        <v>132</v>
      </c>
      <c r="F7" s="55">
        <v>35</v>
      </c>
      <c r="G7" s="53"/>
      <c r="H7" s="57"/>
      <c r="I7" s="56"/>
      <c r="J7" s="56"/>
      <c r="K7" s="36" t="s">
        <v>65</v>
      </c>
      <c r="L7" s="83">
        <v>7</v>
      </c>
      <c r="M7" s="83"/>
      <c r="N7" s="63"/>
      <c r="O7" s="86" t="s">
        <v>238</v>
      </c>
      <c r="P7" s="88">
        <v>43734.29349537037</v>
      </c>
      <c r="Q7" s="86" t="s">
        <v>240</v>
      </c>
      <c r="R7" s="86"/>
      <c r="S7" s="86"/>
      <c r="T7" s="86" t="s">
        <v>286</v>
      </c>
      <c r="U7" s="86"/>
      <c r="V7" s="89" t="s">
        <v>306</v>
      </c>
      <c r="W7" s="88">
        <v>43734.29349537037</v>
      </c>
      <c r="X7" s="89" t="s">
        <v>322</v>
      </c>
      <c r="Y7" s="86"/>
      <c r="Z7" s="86"/>
      <c r="AA7" s="92" t="s">
        <v>356</v>
      </c>
      <c r="AB7" s="86"/>
      <c r="AC7" s="86" t="b">
        <v>0</v>
      </c>
      <c r="AD7" s="86">
        <v>0</v>
      </c>
      <c r="AE7" s="92" t="s">
        <v>387</v>
      </c>
      <c r="AF7" s="86" t="b">
        <v>0</v>
      </c>
      <c r="AG7" s="86" t="s">
        <v>389</v>
      </c>
      <c r="AH7" s="86"/>
      <c r="AI7" s="92" t="s">
        <v>387</v>
      </c>
      <c r="AJ7" s="86" t="b">
        <v>0</v>
      </c>
      <c r="AK7" s="86">
        <v>5</v>
      </c>
      <c r="AL7" s="92" t="s">
        <v>371</v>
      </c>
      <c r="AM7" s="86" t="s">
        <v>392</v>
      </c>
      <c r="AN7" s="86" t="b">
        <v>0</v>
      </c>
      <c r="AO7" s="92" t="s">
        <v>371</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17</v>
      </c>
      <c r="BK7" s="52">
        <v>100</v>
      </c>
      <c r="BL7" s="51">
        <v>17</v>
      </c>
    </row>
    <row r="8" spans="1:64" ht="45">
      <c r="A8" s="84" t="s">
        <v>217</v>
      </c>
      <c r="B8" s="84" t="s">
        <v>217</v>
      </c>
      <c r="C8" s="53" t="s">
        <v>982</v>
      </c>
      <c r="D8" s="54">
        <v>3</v>
      </c>
      <c r="E8" s="65" t="s">
        <v>132</v>
      </c>
      <c r="F8" s="55">
        <v>35</v>
      </c>
      <c r="G8" s="53"/>
      <c r="H8" s="57"/>
      <c r="I8" s="56"/>
      <c r="J8" s="56"/>
      <c r="K8" s="36" t="s">
        <v>65</v>
      </c>
      <c r="L8" s="83">
        <v>8</v>
      </c>
      <c r="M8" s="83"/>
      <c r="N8" s="63"/>
      <c r="O8" s="86" t="s">
        <v>176</v>
      </c>
      <c r="P8" s="88">
        <v>42420.749976851854</v>
      </c>
      <c r="Q8" s="86" t="s">
        <v>241</v>
      </c>
      <c r="R8" s="89" t="s">
        <v>268</v>
      </c>
      <c r="S8" s="86" t="s">
        <v>282</v>
      </c>
      <c r="T8" s="86" t="s">
        <v>287</v>
      </c>
      <c r="U8" s="86"/>
      <c r="V8" s="89" t="s">
        <v>307</v>
      </c>
      <c r="W8" s="88">
        <v>42420.749976851854</v>
      </c>
      <c r="X8" s="89" t="s">
        <v>323</v>
      </c>
      <c r="Y8" s="86"/>
      <c r="Z8" s="86"/>
      <c r="AA8" s="92" t="s">
        <v>357</v>
      </c>
      <c r="AB8" s="86"/>
      <c r="AC8" s="86" t="b">
        <v>0</v>
      </c>
      <c r="AD8" s="86">
        <v>2</v>
      </c>
      <c r="AE8" s="92" t="s">
        <v>387</v>
      </c>
      <c r="AF8" s="86" t="b">
        <v>0</v>
      </c>
      <c r="AG8" s="86" t="s">
        <v>389</v>
      </c>
      <c r="AH8" s="86"/>
      <c r="AI8" s="92" t="s">
        <v>387</v>
      </c>
      <c r="AJ8" s="86" t="b">
        <v>0</v>
      </c>
      <c r="AK8" s="86">
        <v>4</v>
      </c>
      <c r="AL8" s="92" t="s">
        <v>387</v>
      </c>
      <c r="AM8" s="86" t="s">
        <v>393</v>
      </c>
      <c r="AN8" s="86" t="b">
        <v>0</v>
      </c>
      <c r="AO8" s="92" t="s">
        <v>357</v>
      </c>
      <c r="AP8" s="86" t="s">
        <v>395</v>
      </c>
      <c r="AQ8" s="86">
        <v>0</v>
      </c>
      <c r="AR8" s="86">
        <v>0</v>
      </c>
      <c r="AS8" s="86"/>
      <c r="AT8" s="86"/>
      <c r="AU8" s="86"/>
      <c r="AV8" s="86"/>
      <c r="AW8" s="86"/>
      <c r="AX8" s="86"/>
      <c r="AY8" s="86"/>
      <c r="AZ8" s="86"/>
      <c r="BA8">
        <v>1</v>
      </c>
      <c r="BB8" s="85" t="str">
        <f>REPLACE(INDEX(GroupVertices[Group],MATCH(Edges[[#This Row],[Vertex 1]],GroupVertices[Vertex],0)),1,1,"")</f>
        <v>5</v>
      </c>
      <c r="BC8" s="85" t="str">
        <f>REPLACE(INDEX(GroupVertices[Group],MATCH(Edges[[#This Row],[Vertex 2]],GroupVertices[Vertex],0)),1,1,"")</f>
        <v>5</v>
      </c>
      <c r="BD8" s="51">
        <v>0</v>
      </c>
      <c r="BE8" s="52">
        <v>0</v>
      </c>
      <c r="BF8" s="51">
        <v>0</v>
      </c>
      <c r="BG8" s="52">
        <v>0</v>
      </c>
      <c r="BH8" s="51">
        <v>0</v>
      </c>
      <c r="BI8" s="52">
        <v>0</v>
      </c>
      <c r="BJ8" s="51">
        <v>13</v>
      </c>
      <c r="BK8" s="52">
        <v>100</v>
      </c>
      <c r="BL8" s="51">
        <v>13</v>
      </c>
    </row>
    <row r="9" spans="1:64" ht="45">
      <c r="A9" s="84" t="s">
        <v>218</v>
      </c>
      <c r="B9" s="84" t="s">
        <v>217</v>
      </c>
      <c r="C9" s="53" t="s">
        <v>982</v>
      </c>
      <c r="D9" s="54">
        <v>3</v>
      </c>
      <c r="E9" s="65" t="s">
        <v>132</v>
      </c>
      <c r="F9" s="55">
        <v>35</v>
      </c>
      <c r="G9" s="53"/>
      <c r="H9" s="57"/>
      <c r="I9" s="56"/>
      <c r="J9" s="56"/>
      <c r="K9" s="36" t="s">
        <v>65</v>
      </c>
      <c r="L9" s="83">
        <v>9</v>
      </c>
      <c r="M9" s="83"/>
      <c r="N9" s="63"/>
      <c r="O9" s="86" t="s">
        <v>238</v>
      </c>
      <c r="P9" s="88">
        <v>43735.16030092593</v>
      </c>
      <c r="Q9" s="86" t="s">
        <v>242</v>
      </c>
      <c r="R9" s="89" t="s">
        <v>268</v>
      </c>
      <c r="S9" s="86" t="s">
        <v>282</v>
      </c>
      <c r="T9" s="86" t="s">
        <v>287</v>
      </c>
      <c r="U9" s="86"/>
      <c r="V9" s="89" t="s">
        <v>308</v>
      </c>
      <c r="W9" s="88">
        <v>43735.16030092593</v>
      </c>
      <c r="X9" s="89" t="s">
        <v>324</v>
      </c>
      <c r="Y9" s="86"/>
      <c r="Z9" s="86"/>
      <c r="AA9" s="92" t="s">
        <v>358</v>
      </c>
      <c r="AB9" s="86"/>
      <c r="AC9" s="86" t="b">
        <v>0</v>
      </c>
      <c r="AD9" s="86">
        <v>0</v>
      </c>
      <c r="AE9" s="92" t="s">
        <v>387</v>
      </c>
      <c r="AF9" s="86" t="b">
        <v>0</v>
      </c>
      <c r="AG9" s="86" t="s">
        <v>389</v>
      </c>
      <c r="AH9" s="86"/>
      <c r="AI9" s="92" t="s">
        <v>387</v>
      </c>
      <c r="AJ9" s="86" t="b">
        <v>0</v>
      </c>
      <c r="AK9" s="86">
        <v>4</v>
      </c>
      <c r="AL9" s="92" t="s">
        <v>357</v>
      </c>
      <c r="AM9" s="86" t="s">
        <v>390</v>
      </c>
      <c r="AN9" s="86" t="b">
        <v>0</v>
      </c>
      <c r="AO9" s="92" t="s">
        <v>357</v>
      </c>
      <c r="AP9" s="86" t="s">
        <v>176</v>
      </c>
      <c r="AQ9" s="86">
        <v>0</v>
      </c>
      <c r="AR9" s="86">
        <v>0</v>
      </c>
      <c r="AS9" s="86"/>
      <c r="AT9" s="86"/>
      <c r="AU9" s="86"/>
      <c r="AV9" s="86"/>
      <c r="AW9" s="86"/>
      <c r="AX9" s="86"/>
      <c r="AY9" s="86"/>
      <c r="AZ9" s="86"/>
      <c r="BA9">
        <v>1</v>
      </c>
      <c r="BB9" s="85" t="str">
        <f>REPLACE(INDEX(GroupVertices[Group],MATCH(Edges[[#This Row],[Vertex 1]],GroupVertices[Vertex],0)),1,1,"")</f>
        <v>5</v>
      </c>
      <c r="BC9" s="85" t="str">
        <f>REPLACE(INDEX(GroupVertices[Group],MATCH(Edges[[#This Row],[Vertex 2]],GroupVertices[Vertex],0)),1,1,"")</f>
        <v>5</v>
      </c>
      <c r="BD9" s="51">
        <v>0</v>
      </c>
      <c r="BE9" s="52">
        <v>0</v>
      </c>
      <c r="BF9" s="51">
        <v>0</v>
      </c>
      <c r="BG9" s="52">
        <v>0</v>
      </c>
      <c r="BH9" s="51">
        <v>0</v>
      </c>
      <c r="BI9" s="52">
        <v>0</v>
      </c>
      <c r="BJ9" s="51">
        <v>15</v>
      </c>
      <c r="BK9" s="52">
        <v>100</v>
      </c>
      <c r="BL9" s="51">
        <v>15</v>
      </c>
    </row>
    <row r="10" spans="1:64" ht="45">
      <c r="A10" s="84" t="s">
        <v>219</v>
      </c>
      <c r="B10" s="84" t="s">
        <v>222</v>
      </c>
      <c r="C10" s="53" t="s">
        <v>982</v>
      </c>
      <c r="D10" s="54">
        <v>3</v>
      </c>
      <c r="E10" s="65" t="s">
        <v>132</v>
      </c>
      <c r="F10" s="55">
        <v>35</v>
      </c>
      <c r="G10" s="53"/>
      <c r="H10" s="57"/>
      <c r="I10" s="56"/>
      <c r="J10" s="56"/>
      <c r="K10" s="36" t="s">
        <v>65</v>
      </c>
      <c r="L10" s="83">
        <v>10</v>
      </c>
      <c r="M10" s="83"/>
      <c r="N10" s="63"/>
      <c r="O10" s="86" t="s">
        <v>238</v>
      </c>
      <c r="P10" s="88">
        <v>43738.98018518519</v>
      </c>
      <c r="Q10" s="86" t="s">
        <v>243</v>
      </c>
      <c r="R10" s="86"/>
      <c r="S10" s="86"/>
      <c r="T10" s="86" t="s">
        <v>287</v>
      </c>
      <c r="U10" s="86"/>
      <c r="V10" s="89" t="s">
        <v>309</v>
      </c>
      <c r="W10" s="88">
        <v>43738.98018518519</v>
      </c>
      <c r="X10" s="89" t="s">
        <v>325</v>
      </c>
      <c r="Y10" s="86"/>
      <c r="Z10" s="86"/>
      <c r="AA10" s="92" t="s">
        <v>359</v>
      </c>
      <c r="AB10" s="86"/>
      <c r="AC10" s="86" t="b">
        <v>0</v>
      </c>
      <c r="AD10" s="86">
        <v>0</v>
      </c>
      <c r="AE10" s="92" t="s">
        <v>387</v>
      </c>
      <c r="AF10" s="86" t="b">
        <v>0</v>
      </c>
      <c r="AG10" s="86" t="s">
        <v>389</v>
      </c>
      <c r="AH10" s="86"/>
      <c r="AI10" s="92" t="s">
        <v>387</v>
      </c>
      <c r="AJ10" s="86" t="b">
        <v>0</v>
      </c>
      <c r="AK10" s="86">
        <v>2</v>
      </c>
      <c r="AL10" s="92" t="s">
        <v>367</v>
      </c>
      <c r="AM10" s="86" t="s">
        <v>390</v>
      </c>
      <c r="AN10" s="86" t="b">
        <v>0</v>
      </c>
      <c r="AO10" s="92" t="s">
        <v>367</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v>0</v>
      </c>
      <c r="BE10" s="52">
        <v>0</v>
      </c>
      <c r="BF10" s="51">
        <v>0</v>
      </c>
      <c r="BG10" s="52">
        <v>0</v>
      </c>
      <c r="BH10" s="51">
        <v>0</v>
      </c>
      <c r="BI10" s="52">
        <v>0</v>
      </c>
      <c r="BJ10" s="51">
        <v>22</v>
      </c>
      <c r="BK10" s="52">
        <v>100</v>
      </c>
      <c r="BL10" s="51">
        <v>22</v>
      </c>
    </row>
    <row r="11" spans="1:64" ht="45">
      <c r="A11" s="84" t="s">
        <v>220</v>
      </c>
      <c r="B11" s="84" t="s">
        <v>228</v>
      </c>
      <c r="C11" s="53" t="s">
        <v>982</v>
      </c>
      <c r="D11" s="54">
        <v>3</v>
      </c>
      <c r="E11" s="65" t="s">
        <v>132</v>
      </c>
      <c r="F11" s="55">
        <v>35</v>
      </c>
      <c r="G11" s="53"/>
      <c r="H11" s="57"/>
      <c r="I11" s="56"/>
      <c r="J11" s="56"/>
      <c r="K11" s="36" t="s">
        <v>65</v>
      </c>
      <c r="L11" s="83">
        <v>11</v>
      </c>
      <c r="M11" s="83"/>
      <c r="N11" s="63"/>
      <c r="O11" s="86" t="s">
        <v>239</v>
      </c>
      <c r="P11" s="88">
        <v>43739.75052083333</v>
      </c>
      <c r="Q11" s="86" t="s">
        <v>244</v>
      </c>
      <c r="R11" s="86"/>
      <c r="S11" s="86"/>
      <c r="T11" s="86"/>
      <c r="U11" s="86"/>
      <c r="V11" s="89" t="s">
        <v>310</v>
      </c>
      <c r="W11" s="88">
        <v>43739.75052083333</v>
      </c>
      <c r="X11" s="89" t="s">
        <v>326</v>
      </c>
      <c r="Y11" s="86"/>
      <c r="Z11" s="86"/>
      <c r="AA11" s="92" t="s">
        <v>360</v>
      </c>
      <c r="AB11" s="92" t="s">
        <v>386</v>
      </c>
      <c r="AC11" s="86" t="b">
        <v>0</v>
      </c>
      <c r="AD11" s="86">
        <v>2</v>
      </c>
      <c r="AE11" s="92" t="s">
        <v>388</v>
      </c>
      <c r="AF11" s="86" t="b">
        <v>0</v>
      </c>
      <c r="AG11" s="86" t="s">
        <v>389</v>
      </c>
      <c r="AH11" s="86"/>
      <c r="AI11" s="92" t="s">
        <v>387</v>
      </c>
      <c r="AJ11" s="86" t="b">
        <v>0</v>
      </c>
      <c r="AK11" s="86">
        <v>0</v>
      </c>
      <c r="AL11" s="92" t="s">
        <v>387</v>
      </c>
      <c r="AM11" s="86" t="s">
        <v>391</v>
      </c>
      <c r="AN11" s="86" t="b">
        <v>0</v>
      </c>
      <c r="AO11" s="92" t="s">
        <v>386</v>
      </c>
      <c r="AP11" s="86" t="s">
        <v>176</v>
      </c>
      <c r="AQ11" s="86">
        <v>0</v>
      </c>
      <c r="AR11" s="86">
        <v>0</v>
      </c>
      <c r="AS11" s="86"/>
      <c r="AT11" s="86"/>
      <c r="AU11" s="86"/>
      <c r="AV11" s="86"/>
      <c r="AW11" s="86"/>
      <c r="AX11" s="86"/>
      <c r="AY11" s="86"/>
      <c r="AZ11" s="86"/>
      <c r="BA11">
        <v>1</v>
      </c>
      <c r="BB11" s="85" t="str">
        <f>REPLACE(INDEX(GroupVertices[Group],MATCH(Edges[[#This Row],[Vertex 1]],GroupVertices[Vertex],0)),1,1,"")</f>
        <v>4</v>
      </c>
      <c r="BC11" s="85" t="str">
        <f>REPLACE(INDEX(GroupVertices[Group],MATCH(Edges[[#This Row],[Vertex 2]],GroupVertices[Vertex],0)),1,1,"")</f>
        <v>4</v>
      </c>
      <c r="BD11" s="51">
        <v>2</v>
      </c>
      <c r="BE11" s="52">
        <v>4.25531914893617</v>
      </c>
      <c r="BF11" s="51">
        <v>1</v>
      </c>
      <c r="BG11" s="52">
        <v>2.127659574468085</v>
      </c>
      <c r="BH11" s="51">
        <v>0</v>
      </c>
      <c r="BI11" s="52">
        <v>0</v>
      </c>
      <c r="BJ11" s="51">
        <v>44</v>
      </c>
      <c r="BK11" s="52">
        <v>93.61702127659575</v>
      </c>
      <c r="BL11" s="51">
        <v>47</v>
      </c>
    </row>
    <row r="12" spans="1:64" ht="45">
      <c r="A12" s="84" t="s">
        <v>221</v>
      </c>
      <c r="B12" s="84" t="s">
        <v>222</v>
      </c>
      <c r="C12" s="53" t="s">
        <v>982</v>
      </c>
      <c r="D12" s="54">
        <v>3</v>
      </c>
      <c r="E12" s="65" t="s">
        <v>132</v>
      </c>
      <c r="F12" s="55">
        <v>35</v>
      </c>
      <c r="G12" s="53"/>
      <c r="H12" s="57"/>
      <c r="I12" s="56"/>
      <c r="J12" s="56"/>
      <c r="K12" s="36" t="s">
        <v>65</v>
      </c>
      <c r="L12" s="83">
        <v>12</v>
      </c>
      <c r="M12" s="83"/>
      <c r="N12" s="63"/>
      <c r="O12" s="86" t="s">
        <v>238</v>
      </c>
      <c r="P12" s="88">
        <v>43740.11638888889</v>
      </c>
      <c r="Q12" s="86" t="s">
        <v>243</v>
      </c>
      <c r="R12" s="86"/>
      <c r="S12" s="86"/>
      <c r="T12" s="86" t="s">
        <v>287</v>
      </c>
      <c r="U12" s="86"/>
      <c r="V12" s="89" t="s">
        <v>311</v>
      </c>
      <c r="W12" s="88">
        <v>43740.11638888889</v>
      </c>
      <c r="X12" s="89" t="s">
        <v>327</v>
      </c>
      <c r="Y12" s="86"/>
      <c r="Z12" s="86"/>
      <c r="AA12" s="92" t="s">
        <v>361</v>
      </c>
      <c r="AB12" s="86"/>
      <c r="AC12" s="86" t="b">
        <v>0</v>
      </c>
      <c r="AD12" s="86">
        <v>0</v>
      </c>
      <c r="AE12" s="92" t="s">
        <v>387</v>
      </c>
      <c r="AF12" s="86" t="b">
        <v>0</v>
      </c>
      <c r="AG12" s="86" t="s">
        <v>389</v>
      </c>
      <c r="AH12" s="86"/>
      <c r="AI12" s="92" t="s">
        <v>387</v>
      </c>
      <c r="AJ12" s="86" t="b">
        <v>0</v>
      </c>
      <c r="AK12" s="86">
        <v>3</v>
      </c>
      <c r="AL12" s="92" t="s">
        <v>367</v>
      </c>
      <c r="AM12" s="86" t="s">
        <v>392</v>
      </c>
      <c r="AN12" s="86" t="b">
        <v>0</v>
      </c>
      <c r="AO12" s="92" t="s">
        <v>367</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22</v>
      </c>
      <c r="BK12" s="52">
        <v>100</v>
      </c>
      <c r="BL12" s="51">
        <v>22</v>
      </c>
    </row>
    <row r="13" spans="1:64" ht="45">
      <c r="A13" s="84" t="s">
        <v>221</v>
      </c>
      <c r="B13" s="84" t="s">
        <v>226</v>
      </c>
      <c r="C13" s="53" t="s">
        <v>982</v>
      </c>
      <c r="D13" s="54">
        <v>3</v>
      </c>
      <c r="E13" s="65" t="s">
        <v>132</v>
      </c>
      <c r="F13" s="55">
        <v>35</v>
      </c>
      <c r="G13" s="53"/>
      <c r="H13" s="57"/>
      <c r="I13" s="56"/>
      <c r="J13" s="56"/>
      <c r="K13" s="36" t="s">
        <v>65</v>
      </c>
      <c r="L13" s="83">
        <v>13</v>
      </c>
      <c r="M13" s="83"/>
      <c r="N13" s="63"/>
      <c r="O13" s="86" t="s">
        <v>238</v>
      </c>
      <c r="P13" s="88">
        <v>43741.09905092593</v>
      </c>
      <c r="Q13" s="86" t="s">
        <v>245</v>
      </c>
      <c r="R13" s="86"/>
      <c r="S13" s="86"/>
      <c r="T13" s="86" t="s">
        <v>288</v>
      </c>
      <c r="U13" s="86"/>
      <c r="V13" s="89" t="s">
        <v>311</v>
      </c>
      <c r="W13" s="88">
        <v>43741.09905092593</v>
      </c>
      <c r="X13" s="89" t="s">
        <v>328</v>
      </c>
      <c r="Y13" s="86"/>
      <c r="Z13" s="86"/>
      <c r="AA13" s="92" t="s">
        <v>362</v>
      </c>
      <c r="AB13" s="86"/>
      <c r="AC13" s="86" t="b">
        <v>0</v>
      </c>
      <c r="AD13" s="86">
        <v>0</v>
      </c>
      <c r="AE13" s="92" t="s">
        <v>387</v>
      </c>
      <c r="AF13" s="86" t="b">
        <v>0</v>
      </c>
      <c r="AG13" s="86" t="s">
        <v>389</v>
      </c>
      <c r="AH13" s="86"/>
      <c r="AI13" s="92" t="s">
        <v>387</v>
      </c>
      <c r="AJ13" s="86" t="b">
        <v>0</v>
      </c>
      <c r="AK13" s="86">
        <v>1</v>
      </c>
      <c r="AL13" s="92" t="s">
        <v>373</v>
      </c>
      <c r="AM13" s="86" t="s">
        <v>392</v>
      </c>
      <c r="AN13" s="86" t="b">
        <v>0</v>
      </c>
      <c r="AO13" s="92" t="s">
        <v>373</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1</v>
      </c>
      <c r="BD13" s="51">
        <v>0</v>
      </c>
      <c r="BE13" s="52">
        <v>0</v>
      </c>
      <c r="BF13" s="51">
        <v>0</v>
      </c>
      <c r="BG13" s="52">
        <v>0</v>
      </c>
      <c r="BH13" s="51">
        <v>0</v>
      </c>
      <c r="BI13" s="52">
        <v>0</v>
      </c>
      <c r="BJ13" s="51">
        <v>18</v>
      </c>
      <c r="BK13" s="52">
        <v>100</v>
      </c>
      <c r="BL13" s="51">
        <v>18</v>
      </c>
    </row>
    <row r="14" spans="1:64" ht="45">
      <c r="A14" s="84" t="s">
        <v>222</v>
      </c>
      <c r="B14" s="84" t="s">
        <v>229</v>
      </c>
      <c r="C14" s="53" t="s">
        <v>982</v>
      </c>
      <c r="D14" s="54">
        <v>3</v>
      </c>
      <c r="E14" s="65" t="s">
        <v>132</v>
      </c>
      <c r="F14" s="55">
        <v>35</v>
      </c>
      <c r="G14" s="53"/>
      <c r="H14" s="57"/>
      <c r="I14" s="56"/>
      <c r="J14" s="56"/>
      <c r="K14" s="36" t="s">
        <v>65</v>
      </c>
      <c r="L14" s="83">
        <v>14</v>
      </c>
      <c r="M14" s="83"/>
      <c r="N14" s="63"/>
      <c r="O14" s="86" t="s">
        <v>238</v>
      </c>
      <c r="P14" s="88">
        <v>43741.57708333333</v>
      </c>
      <c r="Q14" s="86" t="s">
        <v>246</v>
      </c>
      <c r="R14" s="89" t="s">
        <v>269</v>
      </c>
      <c r="S14" s="86" t="s">
        <v>283</v>
      </c>
      <c r="T14" s="86" t="s">
        <v>289</v>
      </c>
      <c r="U14" s="86"/>
      <c r="V14" s="89" t="s">
        <v>312</v>
      </c>
      <c r="W14" s="88">
        <v>43741.57708333333</v>
      </c>
      <c r="X14" s="89" t="s">
        <v>329</v>
      </c>
      <c r="Y14" s="86"/>
      <c r="Z14" s="86"/>
      <c r="AA14" s="92" t="s">
        <v>363</v>
      </c>
      <c r="AB14" s="86"/>
      <c r="AC14" s="86" t="b">
        <v>0</v>
      </c>
      <c r="AD14" s="86">
        <v>1</v>
      </c>
      <c r="AE14" s="92" t="s">
        <v>387</v>
      </c>
      <c r="AF14" s="86" t="b">
        <v>0</v>
      </c>
      <c r="AG14" s="86" t="s">
        <v>389</v>
      </c>
      <c r="AH14" s="86"/>
      <c r="AI14" s="92" t="s">
        <v>387</v>
      </c>
      <c r="AJ14" s="86" t="b">
        <v>0</v>
      </c>
      <c r="AK14" s="86">
        <v>1</v>
      </c>
      <c r="AL14" s="92" t="s">
        <v>387</v>
      </c>
      <c r="AM14" s="86" t="s">
        <v>394</v>
      </c>
      <c r="AN14" s="86" t="b">
        <v>0</v>
      </c>
      <c r="AO14" s="92" t="s">
        <v>363</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v>1</v>
      </c>
      <c r="BE14" s="52">
        <v>3.3333333333333335</v>
      </c>
      <c r="BF14" s="51">
        <v>0</v>
      </c>
      <c r="BG14" s="52">
        <v>0</v>
      </c>
      <c r="BH14" s="51">
        <v>0</v>
      </c>
      <c r="BI14" s="52">
        <v>0</v>
      </c>
      <c r="BJ14" s="51">
        <v>29</v>
      </c>
      <c r="BK14" s="52">
        <v>96.66666666666667</v>
      </c>
      <c r="BL14" s="51">
        <v>30</v>
      </c>
    </row>
    <row r="15" spans="1:64" ht="30">
      <c r="A15" s="84" t="s">
        <v>223</v>
      </c>
      <c r="B15" s="84" t="s">
        <v>222</v>
      </c>
      <c r="C15" s="53" t="s">
        <v>983</v>
      </c>
      <c r="D15" s="54">
        <v>5.333333333333334</v>
      </c>
      <c r="E15" s="65" t="s">
        <v>136</v>
      </c>
      <c r="F15" s="55">
        <v>27.333333333333332</v>
      </c>
      <c r="G15" s="53"/>
      <c r="H15" s="57"/>
      <c r="I15" s="56"/>
      <c r="J15" s="56"/>
      <c r="K15" s="36" t="s">
        <v>65</v>
      </c>
      <c r="L15" s="83">
        <v>15</v>
      </c>
      <c r="M15" s="83"/>
      <c r="N15" s="63"/>
      <c r="O15" s="86" t="s">
        <v>238</v>
      </c>
      <c r="P15" s="88">
        <v>43739.0931712963</v>
      </c>
      <c r="Q15" s="86" t="s">
        <v>243</v>
      </c>
      <c r="R15" s="86"/>
      <c r="S15" s="86"/>
      <c r="T15" s="86" t="s">
        <v>287</v>
      </c>
      <c r="U15" s="86"/>
      <c r="V15" s="89" t="s">
        <v>313</v>
      </c>
      <c r="W15" s="88">
        <v>43739.0931712963</v>
      </c>
      <c r="X15" s="89" t="s">
        <v>330</v>
      </c>
      <c r="Y15" s="86"/>
      <c r="Z15" s="86"/>
      <c r="AA15" s="92" t="s">
        <v>364</v>
      </c>
      <c r="AB15" s="86"/>
      <c r="AC15" s="86" t="b">
        <v>0</v>
      </c>
      <c r="AD15" s="86">
        <v>0</v>
      </c>
      <c r="AE15" s="92" t="s">
        <v>387</v>
      </c>
      <c r="AF15" s="86" t="b">
        <v>0</v>
      </c>
      <c r="AG15" s="86" t="s">
        <v>389</v>
      </c>
      <c r="AH15" s="86"/>
      <c r="AI15" s="92" t="s">
        <v>387</v>
      </c>
      <c r="AJ15" s="86" t="b">
        <v>0</v>
      </c>
      <c r="AK15" s="86">
        <v>2</v>
      </c>
      <c r="AL15" s="92" t="s">
        <v>367</v>
      </c>
      <c r="AM15" s="86" t="s">
        <v>391</v>
      </c>
      <c r="AN15" s="86" t="b">
        <v>0</v>
      </c>
      <c r="AO15" s="92" t="s">
        <v>367</v>
      </c>
      <c r="AP15" s="86" t="s">
        <v>176</v>
      </c>
      <c r="AQ15" s="86">
        <v>0</v>
      </c>
      <c r="AR15" s="86">
        <v>0</v>
      </c>
      <c r="AS15" s="86"/>
      <c r="AT15" s="86"/>
      <c r="AU15" s="86"/>
      <c r="AV15" s="86"/>
      <c r="AW15" s="86"/>
      <c r="AX15" s="86"/>
      <c r="AY15" s="86"/>
      <c r="AZ15" s="86"/>
      <c r="BA15">
        <v>2</v>
      </c>
      <c r="BB15" s="85" t="str">
        <f>REPLACE(INDEX(GroupVertices[Group],MATCH(Edges[[#This Row],[Vertex 1]],GroupVertices[Vertex],0)),1,1,"")</f>
        <v>2</v>
      </c>
      <c r="BC15" s="85" t="str">
        <f>REPLACE(INDEX(GroupVertices[Group],MATCH(Edges[[#This Row],[Vertex 2]],GroupVertices[Vertex],0)),1,1,"")</f>
        <v>2</v>
      </c>
      <c r="BD15" s="51">
        <v>0</v>
      </c>
      <c r="BE15" s="52">
        <v>0</v>
      </c>
      <c r="BF15" s="51">
        <v>0</v>
      </c>
      <c r="BG15" s="52">
        <v>0</v>
      </c>
      <c r="BH15" s="51">
        <v>0</v>
      </c>
      <c r="BI15" s="52">
        <v>0</v>
      </c>
      <c r="BJ15" s="51">
        <v>22</v>
      </c>
      <c r="BK15" s="52">
        <v>100</v>
      </c>
      <c r="BL15" s="51">
        <v>22</v>
      </c>
    </row>
    <row r="16" spans="1:64" ht="30">
      <c r="A16" s="84" t="s">
        <v>223</v>
      </c>
      <c r="B16" s="84" t="s">
        <v>222</v>
      </c>
      <c r="C16" s="53" t="s">
        <v>983</v>
      </c>
      <c r="D16" s="54">
        <v>5.333333333333334</v>
      </c>
      <c r="E16" s="65" t="s">
        <v>136</v>
      </c>
      <c r="F16" s="55">
        <v>27.333333333333332</v>
      </c>
      <c r="G16" s="53"/>
      <c r="H16" s="57"/>
      <c r="I16" s="56"/>
      <c r="J16" s="56"/>
      <c r="K16" s="36" t="s">
        <v>65</v>
      </c>
      <c r="L16" s="83">
        <v>16</v>
      </c>
      <c r="M16" s="83"/>
      <c r="N16" s="63"/>
      <c r="O16" s="86" t="s">
        <v>238</v>
      </c>
      <c r="P16" s="88">
        <v>43741.59515046296</v>
      </c>
      <c r="Q16" s="86" t="s">
        <v>247</v>
      </c>
      <c r="R16" s="86"/>
      <c r="S16" s="86"/>
      <c r="T16" s="86" t="s">
        <v>290</v>
      </c>
      <c r="U16" s="86"/>
      <c r="V16" s="89" t="s">
        <v>313</v>
      </c>
      <c r="W16" s="88">
        <v>43741.59515046296</v>
      </c>
      <c r="X16" s="89" t="s">
        <v>331</v>
      </c>
      <c r="Y16" s="86"/>
      <c r="Z16" s="86"/>
      <c r="AA16" s="92" t="s">
        <v>365</v>
      </c>
      <c r="AB16" s="86"/>
      <c r="AC16" s="86" t="b">
        <v>0</v>
      </c>
      <c r="AD16" s="86">
        <v>0</v>
      </c>
      <c r="AE16" s="92" t="s">
        <v>387</v>
      </c>
      <c r="AF16" s="86" t="b">
        <v>0</v>
      </c>
      <c r="AG16" s="86" t="s">
        <v>389</v>
      </c>
      <c r="AH16" s="86"/>
      <c r="AI16" s="92" t="s">
        <v>387</v>
      </c>
      <c r="AJ16" s="86" t="b">
        <v>0</v>
      </c>
      <c r="AK16" s="86">
        <v>1</v>
      </c>
      <c r="AL16" s="92" t="s">
        <v>363</v>
      </c>
      <c r="AM16" s="86" t="s">
        <v>391</v>
      </c>
      <c r="AN16" s="86" t="b">
        <v>0</v>
      </c>
      <c r="AO16" s="92" t="s">
        <v>363</v>
      </c>
      <c r="AP16" s="86" t="s">
        <v>176</v>
      </c>
      <c r="AQ16" s="86">
        <v>0</v>
      </c>
      <c r="AR16" s="86">
        <v>0</v>
      </c>
      <c r="AS16" s="86"/>
      <c r="AT16" s="86"/>
      <c r="AU16" s="86"/>
      <c r="AV16" s="86"/>
      <c r="AW16" s="86"/>
      <c r="AX16" s="86"/>
      <c r="AY16" s="86"/>
      <c r="AZ16" s="86"/>
      <c r="BA16">
        <v>2</v>
      </c>
      <c r="BB16" s="85" t="str">
        <f>REPLACE(INDEX(GroupVertices[Group],MATCH(Edges[[#This Row],[Vertex 1]],GroupVertices[Vertex],0)),1,1,"")</f>
        <v>2</v>
      </c>
      <c r="BC16" s="85" t="str">
        <f>REPLACE(INDEX(GroupVertices[Group],MATCH(Edges[[#This Row],[Vertex 2]],GroupVertices[Vertex],0)),1,1,"")</f>
        <v>2</v>
      </c>
      <c r="BD16" s="51">
        <v>0</v>
      </c>
      <c r="BE16" s="52">
        <v>0</v>
      </c>
      <c r="BF16" s="51">
        <v>0</v>
      </c>
      <c r="BG16" s="52">
        <v>0</v>
      </c>
      <c r="BH16" s="51">
        <v>0</v>
      </c>
      <c r="BI16" s="52">
        <v>0</v>
      </c>
      <c r="BJ16" s="51">
        <v>25</v>
      </c>
      <c r="BK16" s="52">
        <v>100</v>
      </c>
      <c r="BL16" s="51">
        <v>25</v>
      </c>
    </row>
    <row r="17" spans="1:64" ht="45">
      <c r="A17" s="84" t="s">
        <v>222</v>
      </c>
      <c r="B17" s="84" t="s">
        <v>227</v>
      </c>
      <c r="C17" s="53" t="s">
        <v>982</v>
      </c>
      <c r="D17" s="54">
        <v>3</v>
      </c>
      <c r="E17" s="65" t="s">
        <v>132</v>
      </c>
      <c r="F17" s="55">
        <v>35</v>
      </c>
      <c r="G17" s="53"/>
      <c r="H17" s="57"/>
      <c r="I17" s="56"/>
      <c r="J17" s="56"/>
      <c r="K17" s="36" t="s">
        <v>65</v>
      </c>
      <c r="L17" s="83">
        <v>17</v>
      </c>
      <c r="M17" s="83"/>
      <c r="N17" s="63"/>
      <c r="O17" s="86" t="s">
        <v>238</v>
      </c>
      <c r="P17" s="88">
        <v>43735.381261574075</v>
      </c>
      <c r="Q17" s="86" t="s">
        <v>248</v>
      </c>
      <c r="R17" s="89" t="s">
        <v>270</v>
      </c>
      <c r="S17" s="86" t="s">
        <v>283</v>
      </c>
      <c r="T17" s="86" t="s">
        <v>291</v>
      </c>
      <c r="U17" s="86"/>
      <c r="V17" s="89" t="s">
        <v>312</v>
      </c>
      <c r="W17" s="88">
        <v>43735.381261574075</v>
      </c>
      <c r="X17" s="89" t="s">
        <v>332</v>
      </c>
      <c r="Y17" s="86"/>
      <c r="Z17" s="86"/>
      <c r="AA17" s="92" t="s">
        <v>366</v>
      </c>
      <c r="AB17" s="86"/>
      <c r="AC17" s="86" t="b">
        <v>0</v>
      </c>
      <c r="AD17" s="86">
        <v>0</v>
      </c>
      <c r="AE17" s="92" t="s">
        <v>387</v>
      </c>
      <c r="AF17" s="86" t="b">
        <v>0</v>
      </c>
      <c r="AG17" s="86" t="s">
        <v>389</v>
      </c>
      <c r="AH17" s="86"/>
      <c r="AI17" s="92" t="s">
        <v>387</v>
      </c>
      <c r="AJ17" s="86" t="b">
        <v>0</v>
      </c>
      <c r="AK17" s="86">
        <v>0</v>
      </c>
      <c r="AL17" s="92" t="s">
        <v>387</v>
      </c>
      <c r="AM17" s="86" t="s">
        <v>394</v>
      </c>
      <c r="AN17" s="86" t="b">
        <v>0</v>
      </c>
      <c r="AO17" s="92" t="s">
        <v>366</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v>0</v>
      </c>
      <c r="BE17" s="52">
        <v>0</v>
      </c>
      <c r="BF17" s="51">
        <v>0</v>
      </c>
      <c r="BG17" s="52">
        <v>0</v>
      </c>
      <c r="BH17" s="51">
        <v>0</v>
      </c>
      <c r="BI17" s="52">
        <v>0</v>
      </c>
      <c r="BJ17" s="51">
        <v>10</v>
      </c>
      <c r="BK17" s="52">
        <v>100</v>
      </c>
      <c r="BL17" s="51">
        <v>10</v>
      </c>
    </row>
    <row r="18" spans="1:64" ht="30">
      <c r="A18" s="84" t="s">
        <v>222</v>
      </c>
      <c r="B18" s="84" t="s">
        <v>222</v>
      </c>
      <c r="C18" s="53" t="s">
        <v>983</v>
      </c>
      <c r="D18" s="54">
        <v>5.333333333333334</v>
      </c>
      <c r="E18" s="65" t="s">
        <v>136</v>
      </c>
      <c r="F18" s="55">
        <v>27.333333333333332</v>
      </c>
      <c r="G18" s="53"/>
      <c r="H18" s="57"/>
      <c r="I18" s="56"/>
      <c r="J18" s="56"/>
      <c r="K18" s="36" t="s">
        <v>65</v>
      </c>
      <c r="L18" s="83">
        <v>18</v>
      </c>
      <c r="M18" s="83"/>
      <c r="N18" s="63"/>
      <c r="O18" s="86" t="s">
        <v>176</v>
      </c>
      <c r="P18" s="88">
        <v>43738.961122685185</v>
      </c>
      <c r="Q18" s="86" t="s">
        <v>249</v>
      </c>
      <c r="R18" s="89" t="s">
        <v>271</v>
      </c>
      <c r="S18" s="86" t="s">
        <v>283</v>
      </c>
      <c r="T18" s="86" t="s">
        <v>292</v>
      </c>
      <c r="U18" s="86"/>
      <c r="V18" s="89" t="s">
        <v>312</v>
      </c>
      <c r="W18" s="88">
        <v>43738.961122685185</v>
      </c>
      <c r="X18" s="89" t="s">
        <v>333</v>
      </c>
      <c r="Y18" s="86"/>
      <c r="Z18" s="86"/>
      <c r="AA18" s="92" t="s">
        <v>367</v>
      </c>
      <c r="AB18" s="86"/>
      <c r="AC18" s="86" t="b">
        <v>0</v>
      </c>
      <c r="AD18" s="86">
        <v>7</v>
      </c>
      <c r="AE18" s="92" t="s">
        <v>387</v>
      </c>
      <c r="AF18" s="86" t="b">
        <v>0</v>
      </c>
      <c r="AG18" s="86" t="s">
        <v>389</v>
      </c>
      <c r="AH18" s="86"/>
      <c r="AI18" s="92" t="s">
        <v>387</v>
      </c>
      <c r="AJ18" s="86" t="b">
        <v>0</v>
      </c>
      <c r="AK18" s="86">
        <v>2</v>
      </c>
      <c r="AL18" s="92" t="s">
        <v>387</v>
      </c>
      <c r="AM18" s="86" t="s">
        <v>394</v>
      </c>
      <c r="AN18" s="86" t="b">
        <v>0</v>
      </c>
      <c r="AO18" s="92" t="s">
        <v>367</v>
      </c>
      <c r="AP18" s="86" t="s">
        <v>176</v>
      </c>
      <c r="AQ18" s="86">
        <v>0</v>
      </c>
      <c r="AR18" s="86">
        <v>0</v>
      </c>
      <c r="AS18" s="86"/>
      <c r="AT18" s="86"/>
      <c r="AU18" s="86"/>
      <c r="AV18" s="86"/>
      <c r="AW18" s="86"/>
      <c r="AX18" s="86"/>
      <c r="AY18" s="86"/>
      <c r="AZ18" s="86"/>
      <c r="BA18">
        <v>2</v>
      </c>
      <c r="BB18" s="85" t="str">
        <f>REPLACE(INDEX(GroupVertices[Group],MATCH(Edges[[#This Row],[Vertex 1]],GroupVertices[Vertex],0)),1,1,"")</f>
        <v>2</v>
      </c>
      <c r="BC18" s="85" t="str">
        <f>REPLACE(INDEX(GroupVertices[Group],MATCH(Edges[[#This Row],[Vertex 2]],GroupVertices[Vertex],0)),1,1,"")</f>
        <v>2</v>
      </c>
      <c r="BD18" s="51">
        <v>0</v>
      </c>
      <c r="BE18" s="52">
        <v>0</v>
      </c>
      <c r="BF18" s="51">
        <v>0</v>
      </c>
      <c r="BG18" s="52">
        <v>0</v>
      </c>
      <c r="BH18" s="51">
        <v>0</v>
      </c>
      <c r="BI18" s="52">
        <v>0</v>
      </c>
      <c r="BJ18" s="51">
        <v>21</v>
      </c>
      <c r="BK18" s="52">
        <v>100</v>
      </c>
      <c r="BL18" s="51">
        <v>21</v>
      </c>
    </row>
    <row r="19" spans="1:64" ht="30">
      <c r="A19" s="84" t="s">
        <v>222</v>
      </c>
      <c r="B19" s="84" t="s">
        <v>222</v>
      </c>
      <c r="C19" s="53" t="s">
        <v>983</v>
      </c>
      <c r="D19" s="54">
        <v>5.333333333333334</v>
      </c>
      <c r="E19" s="65" t="s">
        <v>136</v>
      </c>
      <c r="F19" s="55">
        <v>27.333333333333332</v>
      </c>
      <c r="G19" s="53"/>
      <c r="H19" s="57"/>
      <c r="I19" s="56"/>
      <c r="J19" s="56"/>
      <c r="K19" s="36" t="s">
        <v>65</v>
      </c>
      <c r="L19" s="83">
        <v>19</v>
      </c>
      <c r="M19" s="83"/>
      <c r="N19" s="63"/>
      <c r="O19" s="86" t="s">
        <v>176</v>
      </c>
      <c r="P19" s="88">
        <v>43740.71319444444</v>
      </c>
      <c r="Q19" s="86" t="s">
        <v>250</v>
      </c>
      <c r="R19" s="89" t="s">
        <v>272</v>
      </c>
      <c r="S19" s="86" t="s">
        <v>283</v>
      </c>
      <c r="T19" s="86" t="s">
        <v>293</v>
      </c>
      <c r="U19" s="86"/>
      <c r="V19" s="89" t="s">
        <v>312</v>
      </c>
      <c r="W19" s="88">
        <v>43740.71319444444</v>
      </c>
      <c r="X19" s="89" t="s">
        <v>334</v>
      </c>
      <c r="Y19" s="86"/>
      <c r="Z19" s="86"/>
      <c r="AA19" s="92" t="s">
        <v>368</v>
      </c>
      <c r="AB19" s="86"/>
      <c r="AC19" s="86" t="b">
        <v>0</v>
      </c>
      <c r="AD19" s="86">
        <v>0</v>
      </c>
      <c r="AE19" s="92" t="s">
        <v>387</v>
      </c>
      <c r="AF19" s="86" t="b">
        <v>0</v>
      </c>
      <c r="AG19" s="86" t="s">
        <v>389</v>
      </c>
      <c r="AH19" s="86"/>
      <c r="AI19" s="92" t="s">
        <v>387</v>
      </c>
      <c r="AJ19" s="86" t="b">
        <v>0</v>
      </c>
      <c r="AK19" s="86">
        <v>0</v>
      </c>
      <c r="AL19" s="92" t="s">
        <v>387</v>
      </c>
      <c r="AM19" s="86" t="s">
        <v>394</v>
      </c>
      <c r="AN19" s="86" t="b">
        <v>0</v>
      </c>
      <c r="AO19" s="92" t="s">
        <v>368</v>
      </c>
      <c r="AP19" s="86" t="s">
        <v>176</v>
      </c>
      <c r="AQ19" s="86">
        <v>0</v>
      </c>
      <c r="AR19" s="86">
        <v>0</v>
      </c>
      <c r="AS19" s="86"/>
      <c r="AT19" s="86"/>
      <c r="AU19" s="86"/>
      <c r="AV19" s="86"/>
      <c r="AW19" s="86"/>
      <c r="AX19" s="86"/>
      <c r="AY19" s="86"/>
      <c r="AZ19" s="86"/>
      <c r="BA19">
        <v>2</v>
      </c>
      <c r="BB19" s="85" t="str">
        <f>REPLACE(INDEX(GroupVertices[Group],MATCH(Edges[[#This Row],[Vertex 1]],GroupVertices[Vertex],0)),1,1,"")</f>
        <v>2</v>
      </c>
      <c r="BC19" s="85" t="str">
        <f>REPLACE(INDEX(GroupVertices[Group],MATCH(Edges[[#This Row],[Vertex 2]],GroupVertices[Vertex],0)),1,1,"")</f>
        <v>2</v>
      </c>
      <c r="BD19" s="51">
        <v>0</v>
      </c>
      <c r="BE19" s="52">
        <v>0</v>
      </c>
      <c r="BF19" s="51">
        <v>1</v>
      </c>
      <c r="BG19" s="52">
        <v>4.545454545454546</v>
      </c>
      <c r="BH19" s="51">
        <v>0</v>
      </c>
      <c r="BI19" s="52">
        <v>0</v>
      </c>
      <c r="BJ19" s="51">
        <v>21</v>
      </c>
      <c r="BK19" s="52">
        <v>95.45454545454545</v>
      </c>
      <c r="BL19" s="51">
        <v>22</v>
      </c>
    </row>
    <row r="20" spans="1:64" ht="45">
      <c r="A20" s="84" t="s">
        <v>224</v>
      </c>
      <c r="B20" s="84" t="s">
        <v>222</v>
      </c>
      <c r="C20" s="53" t="s">
        <v>982</v>
      </c>
      <c r="D20" s="54">
        <v>3</v>
      </c>
      <c r="E20" s="65" t="s">
        <v>132</v>
      </c>
      <c r="F20" s="55">
        <v>35</v>
      </c>
      <c r="G20" s="53"/>
      <c r="H20" s="57"/>
      <c r="I20" s="56"/>
      <c r="J20" s="56"/>
      <c r="K20" s="36" t="s">
        <v>65</v>
      </c>
      <c r="L20" s="83">
        <v>20</v>
      </c>
      <c r="M20" s="83"/>
      <c r="N20" s="63"/>
      <c r="O20" s="86" t="s">
        <v>238</v>
      </c>
      <c r="P20" s="88">
        <v>43741.87693287037</v>
      </c>
      <c r="Q20" s="86" t="s">
        <v>251</v>
      </c>
      <c r="R20" s="86"/>
      <c r="S20" s="86"/>
      <c r="T20" s="86" t="s">
        <v>290</v>
      </c>
      <c r="U20" s="86"/>
      <c r="V20" s="89" t="s">
        <v>314</v>
      </c>
      <c r="W20" s="88">
        <v>43741.87693287037</v>
      </c>
      <c r="X20" s="89" t="s">
        <v>335</v>
      </c>
      <c r="Y20" s="86"/>
      <c r="Z20" s="86"/>
      <c r="AA20" s="92" t="s">
        <v>369</v>
      </c>
      <c r="AB20" s="86"/>
      <c r="AC20" s="86" t="b">
        <v>0</v>
      </c>
      <c r="AD20" s="86">
        <v>0</v>
      </c>
      <c r="AE20" s="92" t="s">
        <v>387</v>
      </c>
      <c r="AF20" s="86" t="b">
        <v>0</v>
      </c>
      <c r="AG20" s="86" t="s">
        <v>389</v>
      </c>
      <c r="AH20" s="86"/>
      <c r="AI20" s="92" t="s">
        <v>387</v>
      </c>
      <c r="AJ20" s="86" t="b">
        <v>0</v>
      </c>
      <c r="AK20" s="86">
        <v>2</v>
      </c>
      <c r="AL20" s="92" t="s">
        <v>363</v>
      </c>
      <c r="AM20" s="86" t="s">
        <v>390</v>
      </c>
      <c r="AN20" s="86" t="b">
        <v>0</v>
      </c>
      <c r="AO20" s="92" t="s">
        <v>363</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2</v>
      </c>
      <c r="BD20" s="51">
        <v>0</v>
      </c>
      <c r="BE20" s="52">
        <v>0</v>
      </c>
      <c r="BF20" s="51">
        <v>0</v>
      </c>
      <c r="BG20" s="52">
        <v>0</v>
      </c>
      <c r="BH20" s="51">
        <v>0</v>
      </c>
      <c r="BI20" s="52">
        <v>0</v>
      </c>
      <c r="BJ20" s="51">
        <v>24</v>
      </c>
      <c r="BK20" s="52">
        <v>100</v>
      </c>
      <c r="BL20" s="51">
        <v>24</v>
      </c>
    </row>
    <row r="21" spans="1:64" ht="45">
      <c r="A21" s="84" t="s">
        <v>225</v>
      </c>
      <c r="B21" s="84" t="s">
        <v>230</v>
      </c>
      <c r="C21" s="53" t="s">
        <v>982</v>
      </c>
      <c r="D21" s="54">
        <v>3</v>
      </c>
      <c r="E21" s="65" t="s">
        <v>132</v>
      </c>
      <c r="F21" s="55">
        <v>35</v>
      </c>
      <c r="G21" s="53"/>
      <c r="H21" s="57"/>
      <c r="I21" s="56"/>
      <c r="J21" s="56"/>
      <c r="K21" s="36" t="s">
        <v>65</v>
      </c>
      <c r="L21" s="83">
        <v>21</v>
      </c>
      <c r="M21" s="83"/>
      <c r="N21" s="63"/>
      <c r="O21" s="86" t="s">
        <v>238</v>
      </c>
      <c r="P21" s="88">
        <v>43745.459027777775</v>
      </c>
      <c r="Q21" s="86" t="s">
        <v>252</v>
      </c>
      <c r="R21" s="89" t="s">
        <v>273</v>
      </c>
      <c r="S21" s="86" t="s">
        <v>284</v>
      </c>
      <c r="T21" s="86"/>
      <c r="U21" s="86"/>
      <c r="V21" s="89" t="s">
        <v>315</v>
      </c>
      <c r="W21" s="88">
        <v>43745.459027777775</v>
      </c>
      <c r="X21" s="89" t="s">
        <v>336</v>
      </c>
      <c r="Y21" s="86"/>
      <c r="Z21" s="86"/>
      <c r="AA21" s="92" t="s">
        <v>370</v>
      </c>
      <c r="AB21" s="86"/>
      <c r="AC21" s="86" t="b">
        <v>0</v>
      </c>
      <c r="AD21" s="86">
        <v>0</v>
      </c>
      <c r="AE21" s="92" t="s">
        <v>387</v>
      </c>
      <c r="AF21" s="86" t="b">
        <v>0</v>
      </c>
      <c r="AG21" s="86" t="s">
        <v>389</v>
      </c>
      <c r="AH21" s="86"/>
      <c r="AI21" s="92" t="s">
        <v>387</v>
      </c>
      <c r="AJ21" s="86" t="b">
        <v>0</v>
      </c>
      <c r="AK21" s="86">
        <v>0</v>
      </c>
      <c r="AL21" s="92" t="s">
        <v>387</v>
      </c>
      <c r="AM21" s="86" t="s">
        <v>393</v>
      </c>
      <c r="AN21" s="86" t="b">
        <v>0</v>
      </c>
      <c r="AO21" s="92" t="s">
        <v>370</v>
      </c>
      <c r="AP21" s="86" t="s">
        <v>176</v>
      </c>
      <c r="AQ21" s="86">
        <v>0</v>
      </c>
      <c r="AR21" s="86">
        <v>0</v>
      </c>
      <c r="AS21" s="86"/>
      <c r="AT21" s="86"/>
      <c r="AU21" s="86"/>
      <c r="AV21" s="86"/>
      <c r="AW21" s="86"/>
      <c r="AX21" s="86"/>
      <c r="AY21" s="86"/>
      <c r="AZ21" s="86"/>
      <c r="BA21">
        <v>1</v>
      </c>
      <c r="BB21" s="85" t="str">
        <f>REPLACE(INDEX(GroupVertices[Group],MATCH(Edges[[#This Row],[Vertex 1]],GroupVertices[Vertex],0)),1,1,"")</f>
        <v>3</v>
      </c>
      <c r="BC21" s="85" t="str">
        <f>REPLACE(INDEX(GroupVertices[Group],MATCH(Edges[[#This Row],[Vertex 2]],GroupVertices[Vertex],0)),1,1,"")</f>
        <v>3</v>
      </c>
      <c r="BD21" s="51">
        <v>0</v>
      </c>
      <c r="BE21" s="52">
        <v>0</v>
      </c>
      <c r="BF21" s="51">
        <v>0</v>
      </c>
      <c r="BG21" s="52">
        <v>0</v>
      </c>
      <c r="BH21" s="51">
        <v>0</v>
      </c>
      <c r="BI21" s="52">
        <v>0</v>
      </c>
      <c r="BJ21" s="51">
        <v>9</v>
      </c>
      <c r="BK21" s="52">
        <v>100</v>
      </c>
      <c r="BL21" s="51">
        <v>9</v>
      </c>
    </row>
    <row r="22" spans="1:64" ht="45">
      <c r="A22" s="84" t="s">
        <v>226</v>
      </c>
      <c r="B22" s="84" t="s">
        <v>231</v>
      </c>
      <c r="C22" s="53" t="s">
        <v>982</v>
      </c>
      <c r="D22" s="54">
        <v>3</v>
      </c>
      <c r="E22" s="65" t="s">
        <v>132</v>
      </c>
      <c r="F22" s="55">
        <v>35</v>
      </c>
      <c r="G22" s="53"/>
      <c r="H22" s="57"/>
      <c r="I22" s="56"/>
      <c r="J22" s="56"/>
      <c r="K22" s="36" t="s">
        <v>65</v>
      </c>
      <c r="L22" s="83">
        <v>22</v>
      </c>
      <c r="M22" s="83"/>
      <c r="N22" s="63"/>
      <c r="O22" s="86" t="s">
        <v>238</v>
      </c>
      <c r="P22" s="88">
        <v>43733.81528935185</v>
      </c>
      <c r="Q22" s="86" t="s">
        <v>253</v>
      </c>
      <c r="R22" s="89" t="s">
        <v>274</v>
      </c>
      <c r="S22" s="86" t="s">
        <v>283</v>
      </c>
      <c r="T22" s="86" t="s">
        <v>294</v>
      </c>
      <c r="U22" s="86"/>
      <c r="V22" s="89" t="s">
        <v>316</v>
      </c>
      <c r="W22" s="88">
        <v>43733.81528935185</v>
      </c>
      <c r="X22" s="89" t="s">
        <v>337</v>
      </c>
      <c r="Y22" s="86"/>
      <c r="Z22" s="86"/>
      <c r="AA22" s="92" t="s">
        <v>371</v>
      </c>
      <c r="AB22" s="86"/>
      <c r="AC22" s="86" t="b">
        <v>0</v>
      </c>
      <c r="AD22" s="86">
        <v>12</v>
      </c>
      <c r="AE22" s="92" t="s">
        <v>387</v>
      </c>
      <c r="AF22" s="86" t="b">
        <v>0</v>
      </c>
      <c r="AG22" s="86" t="s">
        <v>389</v>
      </c>
      <c r="AH22" s="86"/>
      <c r="AI22" s="92" t="s">
        <v>387</v>
      </c>
      <c r="AJ22" s="86" t="b">
        <v>0</v>
      </c>
      <c r="AK22" s="86">
        <v>5</v>
      </c>
      <c r="AL22" s="92" t="s">
        <v>387</v>
      </c>
      <c r="AM22" s="86" t="s">
        <v>394</v>
      </c>
      <c r="AN22" s="86" t="b">
        <v>0</v>
      </c>
      <c r="AO22" s="92" t="s">
        <v>371</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26</v>
      </c>
      <c r="BK22" s="52">
        <v>100</v>
      </c>
      <c r="BL22" s="51">
        <v>26</v>
      </c>
    </row>
    <row r="23" spans="1:64" ht="45">
      <c r="A23" s="84" t="s">
        <v>226</v>
      </c>
      <c r="B23" s="84" t="s">
        <v>232</v>
      </c>
      <c r="C23" s="53" t="s">
        <v>982</v>
      </c>
      <c r="D23" s="54">
        <v>3</v>
      </c>
      <c r="E23" s="65" t="s">
        <v>132</v>
      </c>
      <c r="F23" s="55">
        <v>35</v>
      </c>
      <c r="G23" s="53"/>
      <c r="H23" s="57"/>
      <c r="I23" s="56"/>
      <c r="J23" s="56"/>
      <c r="K23" s="36" t="s">
        <v>65</v>
      </c>
      <c r="L23" s="83">
        <v>23</v>
      </c>
      <c r="M23" s="83"/>
      <c r="N23" s="63"/>
      <c r="O23" s="86" t="s">
        <v>238</v>
      </c>
      <c r="P23" s="88">
        <v>43740.524305555555</v>
      </c>
      <c r="Q23" s="86" t="s">
        <v>254</v>
      </c>
      <c r="R23" s="89" t="s">
        <v>275</v>
      </c>
      <c r="S23" s="86" t="s">
        <v>283</v>
      </c>
      <c r="T23" s="86" t="s">
        <v>295</v>
      </c>
      <c r="U23" s="86"/>
      <c r="V23" s="89" t="s">
        <v>316</v>
      </c>
      <c r="W23" s="88">
        <v>43740.524305555555</v>
      </c>
      <c r="X23" s="89" t="s">
        <v>338</v>
      </c>
      <c r="Y23" s="86"/>
      <c r="Z23" s="86"/>
      <c r="AA23" s="92" t="s">
        <v>372</v>
      </c>
      <c r="AB23" s="86"/>
      <c r="AC23" s="86" t="b">
        <v>0</v>
      </c>
      <c r="AD23" s="86">
        <v>0</v>
      </c>
      <c r="AE23" s="92" t="s">
        <v>387</v>
      </c>
      <c r="AF23" s="86" t="b">
        <v>0</v>
      </c>
      <c r="AG23" s="86" t="s">
        <v>389</v>
      </c>
      <c r="AH23" s="86"/>
      <c r="AI23" s="92" t="s">
        <v>387</v>
      </c>
      <c r="AJ23" s="86" t="b">
        <v>0</v>
      </c>
      <c r="AK23" s="86">
        <v>0</v>
      </c>
      <c r="AL23" s="92" t="s">
        <v>387</v>
      </c>
      <c r="AM23" s="86" t="s">
        <v>394</v>
      </c>
      <c r="AN23" s="86" t="b">
        <v>0</v>
      </c>
      <c r="AO23" s="92" t="s">
        <v>372</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v>1</v>
      </c>
      <c r="BE23" s="52">
        <v>5</v>
      </c>
      <c r="BF23" s="51">
        <v>0</v>
      </c>
      <c r="BG23" s="52">
        <v>0</v>
      </c>
      <c r="BH23" s="51">
        <v>0</v>
      </c>
      <c r="BI23" s="52">
        <v>0</v>
      </c>
      <c r="BJ23" s="51">
        <v>19</v>
      </c>
      <c r="BK23" s="52">
        <v>95</v>
      </c>
      <c r="BL23" s="51">
        <v>20</v>
      </c>
    </row>
    <row r="24" spans="1:64" ht="45">
      <c r="A24" s="84" t="s">
        <v>226</v>
      </c>
      <c r="B24" s="84" t="s">
        <v>233</v>
      </c>
      <c r="C24" s="53" t="s">
        <v>982</v>
      </c>
      <c r="D24" s="54">
        <v>3</v>
      </c>
      <c r="E24" s="65" t="s">
        <v>132</v>
      </c>
      <c r="F24" s="55">
        <v>35</v>
      </c>
      <c r="G24" s="53"/>
      <c r="H24" s="57"/>
      <c r="I24" s="56"/>
      <c r="J24" s="56"/>
      <c r="K24" s="36" t="s">
        <v>65</v>
      </c>
      <c r="L24" s="83">
        <v>24</v>
      </c>
      <c r="M24" s="83"/>
      <c r="N24" s="63"/>
      <c r="O24" s="86" t="s">
        <v>238</v>
      </c>
      <c r="P24" s="88">
        <v>43740.81319444445</v>
      </c>
      <c r="Q24" s="86" t="s">
        <v>255</v>
      </c>
      <c r="R24" s="89" t="s">
        <v>276</v>
      </c>
      <c r="S24" s="86" t="s">
        <v>283</v>
      </c>
      <c r="T24" s="86" t="s">
        <v>296</v>
      </c>
      <c r="U24" s="86"/>
      <c r="V24" s="89" t="s">
        <v>316</v>
      </c>
      <c r="W24" s="88">
        <v>43740.81319444445</v>
      </c>
      <c r="X24" s="89" t="s">
        <v>339</v>
      </c>
      <c r="Y24" s="86"/>
      <c r="Z24" s="86"/>
      <c r="AA24" s="92" t="s">
        <v>373</v>
      </c>
      <c r="AB24" s="86"/>
      <c r="AC24" s="86" t="b">
        <v>0</v>
      </c>
      <c r="AD24" s="86">
        <v>3</v>
      </c>
      <c r="AE24" s="92" t="s">
        <v>387</v>
      </c>
      <c r="AF24" s="86" t="b">
        <v>0</v>
      </c>
      <c r="AG24" s="86" t="s">
        <v>389</v>
      </c>
      <c r="AH24" s="86"/>
      <c r="AI24" s="92" t="s">
        <v>387</v>
      </c>
      <c r="AJ24" s="86" t="b">
        <v>0</v>
      </c>
      <c r="AK24" s="86">
        <v>1</v>
      </c>
      <c r="AL24" s="92" t="s">
        <v>387</v>
      </c>
      <c r="AM24" s="86" t="s">
        <v>394</v>
      </c>
      <c r="AN24" s="86" t="b">
        <v>0</v>
      </c>
      <c r="AO24" s="92" t="s">
        <v>373</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v>0</v>
      </c>
      <c r="BE24" s="52">
        <v>0</v>
      </c>
      <c r="BF24" s="51">
        <v>0</v>
      </c>
      <c r="BG24" s="52">
        <v>0</v>
      </c>
      <c r="BH24" s="51">
        <v>0</v>
      </c>
      <c r="BI24" s="52">
        <v>0</v>
      </c>
      <c r="BJ24" s="51">
        <v>25</v>
      </c>
      <c r="BK24" s="52">
        <v>100</v>
      </c>
      <c r="BL24" s="51">
        <v>25</v>
      </c>
    </row>
    <row r="25" spans="1:64" ht="45">
      <c r="A25" s="84" t="s">
        <v>226</v>
      </c>
      <c r="B25" s="84" t="s">
        <v>234</v>
      </c>
      <c r="C25" s="53" t="s">
        <v>982</v>
      </c>
      <c r="D25" s="54">
        <v>3</v>
      </c>
      <c r="E25" s="65" t="s">
        <v>132</v>
      </c>
      <c r="F25" s="55">
        <v>35</v>
      </c>
      <c r="G25" s="53"/>
      <c r="H25" s="57"/>
      <c r="I25" s="56"/>
      <c r="J25" s="56"/>
      <c r="K25" s="36" t="s">
        <v>65</v>
      </c>
      <c r="L25" s="83">
        <v>25</v>
      </c>
      <c r="M25" s="83"/>
      <c r="N25" s="63"/>
      <c r="O25" s="86" t="s">
        <v>238</v>
      </c>
      <c r="P25" s="88">
        <v>43742.521527777775</v>
      </c>
      <c r="Q25" s="86" t="s">
        <v>256</v>
      </c>
      <c r="R25" s="89" t="s">
        <v>277</v>
      </c>
      <c r="S25" s="86" t="s">
        <v>283</v>
      </c>
      <c r="T25" s="86" t="s">
        <v>297</v>
      </c>
      <c r="U25" s="86"/>
      <c r="V25" s="89" t="s">
        <v>316</v>
      </c>
      <c r="W25" s="88">
        <v>43742.521527777775</v>
      </c>
      <c r="X25" s="89" t="s">
        <v>340</v>
      </c>
      <c r="Y25" s="86"/>
      <c r="Z25" s="86"/>
      <c r="AA25" s="92" t="s">
        <v>374</v>
      </c>
      <c r="AB25" s="86"/>
      <c r="AC25" s="86" t="b">
        <v>0</v>
      </c>
      <c r="AD25" s="86">
        <v>1</v>
      </c>
      <c r="AE25" s="92" t="s">
        <v>387</v>
      </c>
      <c r="AF25" s="86" t="b">
        <v>0</v>
      </c>
      <c r="AG25" s="86" t="s">
        <v>389</v>
      </c>
      <c r="AH25" s="86"/>
      <c r="AI25" s="92" t="s">
        <v>387</v>
      </c>
      <c r="AJ25" s="86" t="b">
        <v>0</v>
      </c>
      <c r="AK25" s="86">
        <v>0</v>
      </c>
      <c r="AL25" s="92" t="s">
        <v>387</v>
      </c>
      <c r="AM25" s="86" t="s">
        <v>394</v>
      </c>
      <c r="AN25" s="86" t="b">
        <v>0</v>
      </c>
      <c r="AO25" s="92" t="s">
        <v>374</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c r="BE25" s="52"/>
      <c r="BF25" s="51"/>
      <c r="BG25" s="52"/>
      <c r="BH25" s="51"/>
      <c r="BI25" s="52"/>
      <c r="BJ25" s="51"/>
      <c r="BK25" s="52"/>
      <c r="BL25" s="51"/>
    </row>
    <row r="26" spans="1:64" ht="45">
      <c r="A26" s="84" t="s">
        <v>226</v>
      </c>
      <c r="B26" s="84" t="s">
        <v>235</v>
      </c>
      <c r="C26" s="53" t="s">
        <v>982</v>
      </c>
      <c r="D26" s="54">
        <v>3</v>
      </c>
      <c r="E26" s="65" t="s">
        <v>132</v>
      </c>
      <c r="F26" s="55">
        <v>35</v>
      </c>
      <c r="G26" s="53"/>
      <c r="H26" s="57"/>
      <c r="I26" s="56"/>
      <c r="J26" s="56"/>
      <c r="K26" s="36" t="s">
        <v>65</v>
      </c>
      <c r="L26" s="83">
        <v>26</v>
      </c>
      <c r="M26" s="83"/>
      <c r="N26" s="63"/>
      <c r="O26" s="86" t="s">
        <v>238</v>
      </c>
      <c r="P26" s="88">
        <v>43742.521527777775</v>
      </c>
      <c r="Q26" s="86" t="s">
        <v>256</v>
      </c>
      <c r="R26" s="89" t="s">
        <v>277</v>
      </c>
      <c r="S26" s="86" t="s">
        <v>283</v>
      </c>
      <c r="T26" s="86" t="s">
        <v>297</v>
      </c>
      <c r="U26" s="86"/>
      <c r="V26" s="89" t="s">
        <v>316</v>
      </c>
      <c r="W26" s="88">
        <v>43742.521527777775</v>
      </c>
      <c r="X26" s="89" t="s">
        <v>340</v>
      </c>
      <c r="Y26" s="86"/>
      <c r="Z26" s="86"/>
      <c r="AA26" s="92" t="s">
        <v>374</v>
      </c>
      <c r="AB26" s="86"/>
      <c r="AC26" s="86" t="b">
        <v>0</v>
      </c>
      <c r="AD26" s="86">
        <v>1</v>
      </c>
      <c r="AE26" s="92" t="s">
        <v>387</v>
      </c>
      <c r="AF26" s="86" t="b">
        <v>0</v>
      </c>
      <c r="AG26" s="86" t="s">
        <v>389</v>
      </c>
      <c r="AH26" s="86"/>
      <c r="AI26" s="92" t="s">
        <v>387</v>
      </c>
      <c r="AJ26" s="86" t="b">
        <v>0</v>
      </c>
      <c r="AK26" s="86">
        <v>0</v>
      </c>
      <c r="AL26" s="92" t="s">
        <v>387</v>
      </c>
      <c r="AM26" s="86" t="s">
        <v>394</v>
      </c>
      <c r="AN26" s="86" t="b">
        <v>0</v>
      </c>
      <c r="AO26" s="92" t="s">
        <v>374</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0</v>
      </c>
      <c r="BE26" s="52">
        <v>0</v>
      </c>
      <c r="BF26" s="51">
        <v>0</v>
      </c>
      <c r="BG26" s="52">
        <v>0</v>
      </c>
      <c r="BH26" s="51">
        <v>0</v>
      </c>
      <c r="BI26" s="52">
        <v>0</v>
      </c>
      <c r="BJ26" s="51">
        <v>20</v>
      </c>
      <c r="BK26" s="52">
        <v>100</v>
      </c>
      <c r="BL26" s="51">
        <v>20</v>
      </c>
    </row>
    <row r="27" spans="1:64" ht="45">
      <c r="A27" s="84" t="s">
        <v>226</v>
      </c>
      <c r="B27" s="84" t="s">
        <v>236</v>
      </c>
      <c r="C27" s="53" t="s">
        <v>982</v>
      </c>
      <c r="D27" s="54">
        <v>3</v>
      </c>
      <c r="E27" s="65" t="s">
        <v>132</v>
      </c>
      <c r="F27" s="55">
        <v>35</v>
      </c>
      <c r="G27" s="53"/>
      <c r="H27" s="57"/>
      <c r="I27" s="56"/>
      <c r="J27" s="56"/>
      <c r="K27" s="36" t="s">
        <v>65</v>
      </c>
      <c r="L27" s="83">
        <v>27</v>
      </c>
      <c r="M27" s="83"/>
      <c r="N27" s="63"/>
      <c r="O27" s="86" t="s">
        <v>238</v>
      </c>
      <c r="P27" s="88">
        <v>43742.80486111111</v>
      </c>
      <c r="Q27" s="86" t="s">
        <v>257</v>
      </c>
      <c r="R27" s="89" t="s">
        <v>278</v>
      </c>
      <c r="S27" s="86" t="s">
        <v>283</v>
      </c>
      <c r="T27" s="86" t="s">
        <v>298</v>
      </c>
      <c r="U27" s="86"/>
      <c r="V27" s="89" t="s">
        <v>316</v>
      </c>
      <c r="W27" s="88">
        <v>43742.80486111111</v>
      </c>
      <c r="X27" s="89" t="s">
        <v>341</v>
      </c>
      <c r="Y27" s="86"/>
      <c r="Z27" s="86"/>
      <c r="AA27" s="92" t="s">
        <v>375</v>
      </c>
      <c r="AB27" s="86"/>
      <c r="AC27" s="86" t="b">
        <v>0</v>
      </c>
      <c r="AD27" s="86">
        <v>0</v>
      </c>
      <c r="AE27" s="92" t="s">
        <v>387</v>
      </c>
      <c r="AF27" s="86" t="b">
        <v>0</v>
      </c>
      <c r="AG27" s="86" t="s">
        <v>389</v>
      </c>
      <c r="AH27" s="86"/>
      <c r="AI27" s="92" t="s">
        <v>387</v>
      </c>
      <c r="AJ27" s="86" t="b">
        <v>0</v>
      </c>
      <c r="AK27" s="86">
        <v>0</v>
      </c>
      <c r="AL27" s="92" t="s">
        <v>387</v>
      </c>
      <c r="AM27" s="86" t="s">
        <v>394</v>
      </c>
      <c r="AN27" s="86" t="b">
        <v>0</v>
      </c>
      <c r="AO27" s="92" t="s">
        <v>375</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v>0</v>
      </c>
      <c r="BE27" s="52">
        <v>0</v>
      </c>
      <c r="BF27" s="51">
        <v>1</v>
      </c>
      <c r="BG27" s="52">
        <v>3.8461538461538463</v>
      </c>
      <c r="BH27" s="51">
        <v>0</v>
      </c>
      <c r="BI27" s="52">
        <v>0</v>
      </c>
      <c r="BJ27" s="51">
        <v>25</v>
      </c>
      <c r="BK27" s="52">
        <v>96.15384615384616</v>
      </c>
      <c r="BL27" s="51">
        <v>26</v>
      </c>
    </row>
    <row r="28" spans="1:64" ht="45">
      <c r="A28" s="84" t="s">
        <v>227</v>
      </c>
      <c r="B28" s="84" t="s">
        <v>227</v>
      </c>
      <c r="C28" s="53" t="s">
        <v>982</v>
      </c>
      <c r="D28" s="54">
        <v>3</v>
      </c>
      <c r="E28" s="65" t="s">
        <v>132</v>
      </c>
      <c r="F28" s="55">
        <v>35</v>
      </c>
      <c r="G28" s="53"/>
      <c r="H28" s="57"/>
      <c r="I28" s="56"/>
      <c r="J28" s="56"/>
      <c r="K28" s="36" t="s">
        <v>65</v>
      </c>
      <c r="L28" s="83">
        <v>28</v>
      </c>
      <c r="M28" s="83"/>
      <c r="N28" s="63"/>
      <c r="O28" s="86" t="s">
        <v>176</v>
      </c>
      <c r="P28" s="88">
        <v>43735.70049768518</v>
      </c>
      <c r="Q28" s="86" t="s">
        <v>258</v>
      </c>
      <c r="R28" s="89" t="s">
        <v>279</v>
      </c>
      <c r="S28" s="86" t="s">
        <v>285</v>
      </c>
      <c r="T28" s="86"/>
      <c r="U28" s="86"/>
      <c r="V28" s="89" t="s">
        <v>317</v>
      </c>
      <c r="W28" s="88">
        <v>43735.70049768518</v>
      </c>
      <c r="X28" s="89" t="s">
        <v>342</v>
      </c>
      <c r="Y28" s="86"/>
      <c r="Z28" s="86"/>
      <c r="AA28" s="92" t="s">
        <v>376</v>
      </c>
      <c r="AB28" s="86"/>
      <c r="AC28" s="86" t="b">
        <v>0</v>
      </c>
      <c r="AD28" s="86">
        <v>4</v>
      </c>
      <c r="AE28" s="92" t="s">
        <v>387</v>
      </c>
      <c r="AF28" s="86" t="b">
        <v>1</v>
      </c>
      <c r="AG28" s="86" t="s">
        <v>389</v>
      </c>
      <c r="AH28" s="86"/>
      <c r="AI28" s="92" t="s">
        <v>382</v>
      </c>
      <c r="AJ28" s="86" t="b">
        <v>0</v>
      </c>
      <c r="AK28" s="86">
        <v>0</v>
      </c>
      <c r="AL28" s="92" t="s">
        <v>387</v>
      </c>
      <c r="AM28" s="86" t="s">
        <v>391</v>
      </c>
      <c r="AN28" s="86" t="b">
        <v>0</v>
      </c>
      <c r="AO28" s="92" t="s">
        <v>376</v>
      </c>
      <c r="AP28" s="86" t="s">
        <v>176</v>
      </c>
      <c r="AQ28" s="86">
        <v>0</v>
      </c>
      <c r="AR28" s="86">
        <v>0</v>
      </c>
      <c r="AS28" s="86"/>
      <c r="AT28" s="86"/>
      <c r="AU28" s="86"/>
      <c r="AV28" s="86"/>
      <c r="AW28" s="86"/>
      <c r="AX28" s="86"/>
      <c r="AY28" s="86"/>
      <c r="AZ28" s="86"/>
      <c r="BA28">
        <v>1</v>
      </c>
      <c r="BB28" s="85" t="str">
        <f>REPLACE(INDEX(GroupVertices[Group],MATCH(Edges[[#This Row],[Vertex 1]],GroupVertices[Vertex],0)),1,1,"")</f>
        <v>2</v>
      </c>
      <c r="BC28" s="85" t="str">
        <f>REPLACE(INDEX(GroupVertices[Group],MATCH(Edges[[#This Row],[Vertex 2]],GroupVertices[Vertex],0)),1,1,"")</f>
        <v>2</v>
      </c>
      <c r="BD28" s="51">
        <v>1</v>
      </c>
      <c r="BE28" s="52">
        <v>9.090909090909092</v>
      </c>
      <c r="BF28" s="51">
        <v>0</v>
      </c>
      <c r="BG28" s="52">
        <v>0</v>
      </c>
      <c r="BH28" s="51">
        <v>0</v>
      </c>
      <c r="BI28" s="52">
        <v>0</v>
      </c>
      <c r="BJ28" s="51">
        <v>10</v>
      </c>
      <c r="BK28" s="52">
        <v>90.9090909090909</v>
      </c>
      <c r="BL28" s="51">
        <v>11</v>
      </c>
    </row>
    <row r="29" spans="1:64" ht="30">
      <c r="A29" s="84" t="s">
        <v>226</v>
      </c>
      <c r="B29" s="84" t="s">
        <v>227</v>
      </c>
      <c r="C29" s="53" t="s">
        <v>984</v>
      </c>
      <c r="D29" s="54">
        <v>10</v>
      </c>
      <c r="E29" s="65" t="s">
        <v>136</v>
      </c>
      <c r="F29" s="55">
        <v>12</v>
      </c>
      <c r="G29" s="53"/>
      <c r="H29" s="57"/>
      <c r="I29" s="56"/>
      <c r="J29" s="56"/>
      <c r="K29" s="36" t="s">
        <v>65</v>
      </c>
      <c r="L29" s="83">
        <v>29</v>
      </c>
      <c r="M29" s="83"/>
      <c r="N29" s="63"/>
      <c r="O29" s="86" t="s">
        <v>238</v>
      </c>
      <c r="P29" s="88">
        <v>43742.61042824074</v>
      </c>
      <c r="Q29" s="86" t="s">
        <v>259</v>
      </c>
      <c r="R29" s="89" t="s">
        <v>280</v>
      </c>
      <c r="S29" s="86" t="s">
        <v>283</v>
      </c>
      <c r="T29" s="86" t="s">
        <v>299</v>
      </c>
      <c r="U29" s="86"/>
      <c r="V29" s="89" t="s">
        <v>316</v>
      </c>
      <c r="W29" s="88">
        <v>43742.61042824074</v>
      </c>
      <c r="X29" s="89" t="s">
        <v>343</v>
      </c>
      <c r="Y29" s="86"/>
      <c r="Z29" s="86"/>
      <c r="AA29" s="92" t="s">
        <v>377</v>
      </c>
      <c r="AB29" s="86"/>
      <c r="AC29" s="86" t="b">
        <v>0</v>
      </c>
      <c r="AD29" s="86">
        <v>1</v>
      </c>
      <c r="AE29" s="92" t="s">
        <v>387</v>
      </c>
      <c r="AF29" s="86" t="b">
        <v>0</v>
      </c>
      <c r="AG29" s="86" t="s">
        <v>389</v>
      </c>
      <c r="AH29" s="86"/>
      <c r="AI29" s="92" t="s">
        <v>387</v>
      </c>
      <c r="AJ29" s="86" t="b">
        <v>0</v>
      </c>
      <c r="AK29" s="86">
        <v>0</v>
      </c>
      <c r="AL29" s="92" t="s">
        <v>387</v>
      </c>
      <c r="AM29" s="86" t="s">
        <v>394</v>
      </c>
      <c r="AN29" s="86" t="b">
        <v>0</v>
      </c>
      <c r="AO29" s="92" t="s">
        <v>377</v>
      </c>
      <c r="AP29" s="86" t="s">
        <v>176</v>
      </c>
      <c r="AQ29" s="86">
        <v>0</v>
      </c>
      <c r="AR29" s="86">
        <v>0</v>
      </c>
      <c r="AS29" s="86"/>
      <c r="AT29" s="86"/>
      <c r="AU29" s="86"/>
      <c r="AV29" s="86"/>
      <c r="AW29" s="86"/>
      <c r="AX29" s="86"/>
      <c r="AY29" s="86"/>
      <c r="AZ29" s="86"/>
      <c r="BA29">
        <v>5</v>
      </c>
      <c r="BB29" s="85" t="str">
        <f>REPLACE(INDEX(GroupVertices[Group],MATCH(Edges[[#This Row],[Vertex 1]],GroupVertices[Vertex],0)),1,1,"")</f>
        <v>1</v>
      </c>
      <c r="BC29" s="85" t="str">
        <f>REPLACE(INDEX(GroupVertices[Group],MATCH(Edges[[#This Row],[Vertex 2]],GroupVertices[Vertex],0)),1,1,"")</f>
        <v>2</v>
      </c>
      <c r="BD29" s="51"/>
      <c r="BE29" s="52"/>
      <c r="BF29" s="51"/>
      <c r="BG29" s="52"/>
      <c r="BH29" s="51"/>
      <c r="BI29" s="52"/>
      <c r="BJ29" s="51"/>
      <c r="BK29" s="52"/>
      <c r="BL29" s="51"/>
    </row>
    <row r="30" spans="1:64" ht="30">
      <c r="A30" s="84" t="s">
        <v>226</v>
      </c>
      <c r="B30" s="84" t="s">
        <v>227</v>
      </c>
      <c r="C30" s="53" t="s">
        <v>984</v>
      </c>
      <c r="D30" s="54">
        <v>10</v>
      </c>
      <c r="E30" s="65" t="s">
        <v>136</v>
      </c>
      <c r="F30" s="55">
        <v>12</v>
      </c>
      <c r="G30" s="53"/>
      <c r="H30" s="57"/>
      <c r="I30" s="56"/>
      <c r="J30" s="56"/>
      <c r="K30" s="36" t="s">
        <v>65</v>
      </c>
      <c r="L30" s="83">
        <v>30</v>
      </c>
      <c r="M30" s="83"/>
      <c r="N30" s="63"/>
      <c r="O30" s="86" t="s">
        <v>238</v>
      </c>
      <c r="P30" s="88">
        <v>43742.76527777778</v>
      </c>
      <c r="Q30" s="86" t="s">
        <v>260</v>
      </c>
      <c r="R30" s="89" t="s">
        <v>280</v>
      </c>
      <c r="S30" s="86" t="s">
        <v>283</v>
      </c>
      <c r="T30" s="86" t="s">
        <v>299</v>
      </c>
      <c r="U30" s="86"/>
      <c r="V30" s="89" t="s">
        <v>316</v>
      </c>
      <c r="W30" s="88">
        <v>43742.76527777778</v>
      </c>
      <c r="X30" s="89" t="s">
        <v>344</v>
      </c>
      <c r="Y30" s="86"/>
      <c r="Z30" s="86"/>
      <c r="AA30" s="92" t="s">
        <v>378</v>
      </c>
      <c r="AB30" s="86"/>
      <c r="AC30" s="86" t="b">
        <v>0</v>
      </c>
      <c r="AD30" s="86">
        <v>1</v>
      </c>
      <c r="AE30" s="92" t="s">
        <v>387</v>
      </c>
      <c r="AF30" s="86" t="b">
        <v>0</v>
      </c>
      <c r="AG30" s="86" t="s">
        <v>389</v>
      </c>
      <c r="AH30" s="86"/>
      <c r="AI30" s="92" t="s">
        <v>387</v>
      </c>
      <c r="AJ30" s="86" t="b">
        <v>0</v>
      </c>
      <c r="AK30" s="86">
        <v>0</v>
      </c>
      <c r="AL30" s="92" t="s">
        <v>387</v>
      </c>
      <c r="AM30" s="86" t="s">
        <v>394</v>
      </c>
      <c r="AN30" s="86" t="b">
        <v>0</v>
      </c>
      <c r="AO30" s="92" t="s">
        <v>378</v>
      </c>
      <c r="AP30" s="86" t="s">
        <v>176</v>
      </c>
      <c r="AQ30" s="86">
        <v>0</v>
      </c>
      <c r="AR30" s="86">
        <v>0</v>
      </c>
      <c r="AS30" s="86"/>
      <c r="AT30" s="86"/>
      <c r="AU30" s="86"/>
      <c r="AV30" s="86"/>
      <c r="AW30" s="86"/>
      <c r="AX30" s="86"/>
      <c r="AY30" s="86"/>
      <c r="AZ30" s="86"/>
      <c r="BA30">
        <v>5</v>
      </c>
      <c r="BB30" s="85" t="str">
        <f>REPLACE(INDEX(GroupVertices[Group],MATCH(Edges[[#This Row],[Vertex 1]],GroupVertices[Vertex],0)),1,1,"")</f>
        <v>1</v>
      </c>
      <c r="BC30" s="85" t="str">
        <f>REPLACE(INDEX(GroupVertices[Group],MATCH(Edges[[#This Row],[Vertex 2]],GroupVertices[Vertex],0)),1,1,"")</f>
        <v>2</v>
      </c>
      <c r="BD30" s="51"/>
      <c r="BE30" s="52"/>
      <c r="BF30" s="51"/>
      <c r="BG30" s="52"/>
      <c r="BH30" s="51"/>
      <c r="BI30" s="52"/>
      <c r="BJ30" s="51"/>
      <c r="BK30" s="52"/>
      <c r="BL30" s="51"/>
    </row>
    <row r="31" spans="1:64" ht="30">
      <c r="A31" s="84" t="s">
        <v>226</v>
      </c>
      <c r="B31" s="84" t="s">
        <v>227</v>
      </c>
      <c r="C31" s="53" t="s">
        <v>984</v>
      </c>
      <c r="D31" s="54">
        <v>10</v>
      </c>
      <c r="E31" s="65" t="s">
        <v>136</v>
      </c>
      <c r="F31" s="55">
        <v>12</v>
      </c>
      <c r="G31" s="53"/>
      <c r="H31" s="57"/>
      <c r="I31" s="56"/>
      <c r="J31" s="56"/>
      <c r="K31" s="36" t="s">
        <v>65</v>
      </c>
      <c r="L31" s="83">
        <v>31</v>
      </c>
      <c r="M31" s="83"/>
      <c r="N31" s="63"/>
      <c r="O31" s="86" t="s">
        <v>238</v>
      </c>
      <c r="P31" s="88">
        <v>43742.98125</v>
      </c>
      <c r="Q31" s="86" t="s">
        <v>261</v>
      </c>
      <c r="R31" s="89" t="s">
        <v>280</v>
      </c>
      <c r="S31" s="86" t="s">
        <v>283</v>
      </c>
      <c r="T31" s="86" t="s">
        <v>299</v>
      </c>
      <c r="U31" s="86"/>
      <c r="V31" s="89" t="s">
        <v>316</v>
      </c>
      <c r="W31" s="88">
        <v>43742.98125</v>
      </c>
      <c r="X31" s="89" t="s">
        <v>345</v>
      </c>
      <c r="Y31" s="86"/>
      <c r="Z31" s="86"/>
      <c r="AA31" s="92" t="s">
        <v>379</v>
      </c>
      <c r="AB31" s="86"/>
      <c r="AC31" s="86" t="b">
        <v>0</v>
      </c>
      <c r="AD31" s="86">
        <v>0</v>
      </c>
      <c r="AE31" s="92" t="s">
        <v>387</v>
      </c>
      <c r="AF31" s="86" t="b">
        <v>0</v>
      </c>
      <c r="AG31" s="86" t="s">
        <v>389</v>
      </c>
      <c r="AH31" s="86"/>
      <c r="AI31" s="92" t="s">
        <v>387</v>
      </c>
      <c r="AJ31" s="86" t="b">
        <v>0</v>
      </c>
      <c r="AK31" s="86">
        <v>0</v>
      </c>
      <c r="AL31" s="92" t="s">
        <v>387</v>
      </c>
      <c r="AM31" s="86" t="s">
        <v>394</v>
      </c>
      <c r="AN31" s="86" t="b">
        <v>0</v>
      </c>
      <c r="AO31" s="92" t="s">
        <v>379</v>
      </c>
      <c r="AP31" s="86" t="s">
        <v>176</v>
      </c>
      <c r="AQ31" s="86">
        <v>0</v>
      </c>
      <c r="AR31" s="86">
        <v>0</v>
      </c>
      <c r="AS31" s="86"/>
      <c r="AT31" s="86"/>
      <c r="AU31" s="86"/>
      <c r="AV31" s="86"/>
      <c r="AW31" s="86"/>
      <c r="AX31" s="86"/>
      <c r="AY31" s="86"/>
      <c r="AZ31" s="86"/>
      <c r="BA31">
        <v>5</v>
      </c>
      <c r="BB31" s="85" t="str">
        <f>REPLACE(INDEX(GroupVertices[Group],MATCH(Edges[[#This Row],[Vertex 1]],GroupVertices[Vertex],0)),1,1,"")</f>
        <v>1</v>
      </c>
      <c r="BC31" s="85" t="str">
        <f>REPLACE(INDEX(GroupVertices[Group],MATCH(Edges[[#This Row],[Vertex 2]],GroupVertices[Vertex],0)),1,1,"")</f>
        <v>2</v>
      </c>
      <c r="BD31" s="51"/>
      <c r="BE31" s="52"/>
      <c r="BF31" s="51"/>
      <c r="BG31" s="52"/>
      <c r="BH31" s="51"/>
      <c r="BI31" s="52"/>
      <c r="BJ31" s="51"/>
      <c r="BK31" s="52"/>
      <c r="BL31" s="51"/>
    </row>
    <row r="32" spans="1:64" ht="30">
      <c r="A32" s="84" t="s">
        <v>226</v>
      </c>
      <c r="B32" s="84" t="s">
        <v>227</v>
      </c>
      <c r="C32" s="53" t="s">
        <v>984</v>
      </c>
      <c r="D32" s="54">
        <v>10</v>
      </c>
      <c r="E32" s="65" t="s">
        <v>136</v>
      </c>
      <c r="F32" s="55">
        <v>12</v>
      </c>
      <c r="G32" s="53"/>
      <c r="H32" s="57"/>
      <c r="I32" s="56"/>
      <c r="J32" s="56"/>
      <c r="K32" s="36" t="s">
        <v>65</v>
      </c>
      <c r="L32" s="83">
        <v>32</v>
      </c>
      <c r="M32" s="83"/>
      <c r="N32" s="63"/>
      <c r="O32" s="86" t="s">
        <v>238</v>
      </c>
      <c r="P32" s="88">
        <v>43743.667395833334</v>
      </c>
      <c r="Q32" s="86" t="s">
        <v>262</v>
      </c>
      <c r="R32" s="89" t="s">
        <v>280</v>
      </c>
      <c r="S32" s="86" t="s">
        <v>283</v>
      </c>
      <c r="T32" s="86" t="s">
        <v>299</v>
      </c>
      <c r="U32" s="86"/>
      <c r="V32" s="89" t="s">
        <v>316</v>
      </c>
      <c r="W32" s="88">
        <v>43743.667395833334</v>
      </c>
      <c r="X32" s="89" t="s">
        <v>346</v>
      </c>
      <c r="Y32" s="86"/>
      <c r="Z32" s="86"/>
      <c r="AA32" s="92" t="s">
        <v>380</v>
      </c>
      <c r="AB32" s="86"/>
      <c r="AC32" s="86" t="b">
        <v>0</v>
      </c>
      <c r="AD32" s="86">
        <v>0</v>
      </c>
      <c r="AE32" s="92" t="s">
        <v>387</v>
      </c>
      <c r="AF32" s="86" t="b">
        <v>0</v>
      </c>
      <c r="AG32" s="86" t="s">
        <v>389</v>
      </c>
      <c r="AH32" s="86"/>
      <c r="AI32" s="92" t="s">
        <v>387</v>
      </c>
      <c r="AJ32" s="86" t="b">
        <v>0</v>
      </c>
      <c r="AK32" s="86">
        <v>0</v>
      </c>
      <c r="AL32" s="92" t="s">
        <v>387</v>
      </c>
      <c r="AM32" s="86" t="s">
        <v>394</v>
      </c>
      <c r="AN32" s="86" t="b">
        <v>0</v>
      </c>
      <c r="AO32" s="92" t="s">
        <v>380</v>
      </c>
      <c r="AP32" s="86" t="s">
        <v>176</v>
      </c>
      <c r="AQ32" s="86">
        <v>0</v>
      </c>
      <c r="AR32" s="86">
        <v>0</v>
      </c>
      <c r="AS32" s="86"/>
      <c r="AT32" s="86"/>
      <c r="AU32" s="86"/>
      <c r="AV32" s="86"/>
      <c r="AW32" s="86"/>
      <c r="AX32" s="86"/>
      <c r="AY32" s="86"/>
      <c r="AZ32" s="86"/>
      <c r="BA32">
        <v>5</v>
      </c>
      <c r="BB32" s="85" t="str">
        <f>REPLACE(INDEX(GroupVertices[Group],MATCH(Edges[[#This Row],[Vertex 1]],GroupVertices[Vertex],0)),1,1,"")</f>
        <v>1</v>
      </c>
      <c r="BC32" s="85" t="str">
        <f>REPLACE(INDEX(GroupVertices[Group],MATCH(Edges[[#This Row],[Vertex 2]],GroupVertices[Vertex],0)),1,1,"")</f>
        <v>2</v>
      </c>
      <c r="BD32" s="51"/>
      <c r="BE32" s="52"/>
      <c r="BF32" s="51"/>
      <c r="BG32" s="52"/>
      <c r="BH32" s="51"/>
      <c r="BI32" s="52"/>
      <c r="BJ32" s="51"/>
      <c r="BK32" s="52"/>
      <c r="BL32" s="51"/>
    </row>
    <row r="33" spans="1:64" ht="30">
      <c r="A33" s="84" t="s">
        <v>226</v>
      </c>
      <c r="B33" s="84" t="s">
        <v>227</v>
      </c>
      <c r="C33" s="53" t="s">
        <v>984</v>
      </c>
      <c r="D33" s="54">
        <v>10</v>
      </c>
      <c r="E33" s="65" t="s">
        <v>136</v>
      </c>
      <c r="F33" s="55">
        <v>12</v>
      </c>
      <c r="G33" s="53"/>
      <c r="H33" s="57"/>
      <c r="I33" s="56"/>
      <c r="J33" s="56"/>
      <c r="K33" s="36" t="s">
        <v>65</v>
      </c>
      <c r="L33" s="83">
        <v>33</v>
      </c>
      <c r="M33" s="83"/>
      <c r="N33" s="63"/>
      <c r="O33" s="86" t="s">
        <v>238</v>
      </c>
      <c r="P33" s="88">
        <v>43745.81528935185</v>
      </c>
      <c r="Q33" s="86" t="s">
        <v>263</v>
      </c>
      <c r="R33" s="89" t="s">
        <v>280</v>
      </c>
      <c r="S33" s="86" t="s">
        <v>283</v>
      </c>
      <c r="T33" s="86" t="s">
        <v>299</v>
      </c>
      <c r="U33" s="86"/>
      <c r="V33" s="89" t="s">
        <v>316</v>
      </c>
      <c r="W33" s="88">
        <v>43745.81528935185</v>
      </c>
      <c r="X33" s="89" t="s">
        <v>347</v>
      </c>
      <c r="Y33" s="86"/>
      <c r="Z33" s="86"/>
      <c r="AA33" s="92" t="s">
        <v>381</v>
      </c>
      <c r="AB33" s="86"/>
      <c r="AC33" s="86" t="b">
        <v>0</v>
      </c>
      <c r="AD33" s="86">
        <v>0</v>
      </c>
      <c r="AE33" s="92" t="s">
        <v>387</v>
      </c>
      <c r="AF33" s="86" t="b">
        <v>0</v>
      </c>
      <c r="AG33" s="86" t="s">
        <v>389</v>
      </c>
      <c r="AH33" s="86"/>
      <c r="AI33" s="92" t="s">
        <v>387</v>
      </c>
      <c r="AJ33" s="86" t="b">
        <v>0</v>
      </c>
      <c r="AK33" s="86">
        <v>0</v>
      </c>
      <c r="AL33" s="92" t="s">
        <v>387</v>
      </c>
      <c r="AM33" s="86" t="s">
        <v>394</v>
      </c>
      <c r="AN33" s="86" t="b">
        <v>0</v>
      </c>
      <c r="AO33" s="92" t="s">
        <v>381</v>
      </c>
      <c r="AP33" s="86" t="s">
        <v>176</v>
      </c>
      <c r="AQ33" s="86">
        <v>0</v>
      </c>
      <c r="AR33" s="86">
        <v>0</v>
      </c>
      <c r="AS33" s="86"/>
      <c r="AT33" s="86"/>
      <c r="AU33" s="86"/>
      <c r="AV33" s="86"/>
      <c r="AW33" s="86"/>
      <c r="AX33" s="86"/>
      <c r="AY33" s="86"/>
      <c r="AZ33" s="86"/>
      <c r="BA33">
        <v>5</v>
      </c>
      <c r="BB33" s="85" t="str">
        <f>REPLACE(INDEX(GroupVertices[Group],MATCH(Edges[[#This Row],[Vertex 1]],GroupVertices[Vertex],0)),1,1,"")</f>
        <v>1</v>
      </c>
      <c r="BC33" s="85" t="str">
        <f>REPLACE(INDEX(GroupVertices[Group],MATCH(Edges[[#This Row],[Vertex 2]],GroupVertices[Vertex],0)),1,1,"")</f>
        <v>2</v>
      </c>
      <c r="BD33" s="51"/>
      <c r="BE33" s="52"/>
      <c r="BF33" s="51"/>
      <c r="BG33" s="52"/>
      <c r="BH33" s="51"/>
      <c r="BI33" s="52"/>
      <c r="BJ33" s="51"/>
      <c r="BK33" s="52"/>
      <c r="BL33" s="51"/>
    </row>
    <row r="34" spans="1:64" ht="30">
      <c r="A34" s="84" t="s">
        <v>226</v>
      </c>
      <c r="B34" s="84" t="s">
        <v>237</v>
      </c>
      <c r="C34" s="53" t="s">
        <v>984</v>
      </c>
      <c r="D34" s="54">
        <v>10</v>
      </c>
      <c r="E34" s="65" t="s">
        <v>136</v>
      </c>
      <c r="F34" s="55">
        <v>12</v>
      </c>
      <c r="G34" s="53"/>
      <c r="H34" s="57"/>
      <c r="I34" s="56"/>
      <c r="J34" s="56"/>
      <c r="K34" s="36" t="s">
        <v>65</v>
      </c>
      <c r="L34" s="83">
        <v>34</v>
      </c>
      <c r="M34" s="83"/>
      <c r="N34" s="63"/>
      <c r="O34" s="86" t="s">
        <v>238</v>
      </c>
      <c r="P34" s="88">
        <v>43742.61042824074</v>
      </c>
      <c r="Q34" s="86" t="s">
        <v>259</v>
      </c>
      <c r="R34" s="89" t="s">
        <v>280</v>
      </c>
      <c r="S34" s="86" t="s">
        <v>283</v>
      </c>
      <c r="T34" s="86" t="s">
        <v>299</v>
      </c>
      <c r="U34" s="86"/>
      <c r="V34" s="89" t="s">
        <v>316</v>
      </c>
      <c r="W34" s="88">
        <v>43742.61042824074</v>
      </c>
      <c r="X34" s="89" t="s">
        <v>343</v>
      </c>
      <c r="Y34" s="86"/>
      <c r="Z34" s="86"/>
      <c r="AA34" s="92" t="s">
        <v>377</v>
      </c>
      <c r="AB34" s="86"/>
      <c r="AC34" s="86" t="b">
        <v>0</v>
      </c>
      <c r="AD34" s="86">
        <v>1</v>
      </c>
      <c r="AE34" s="92" t="s">
        <v>387</v>
      </c>
      <c r="AF34" s="86" t="b">
        <v>0</v>
      </c>
      <c r="AG34" s="86" t="s">
        <v>389</v>
      </c>
      <c r="AH34" s="86"/>
      <c r="AI34" s="92" t="s">
        <v>387</v>
      </c>
      <c r="AJ34" s="86" t="b">
        <v>0</v>
      </c>
      <c r="AK34" s="86">
        <v>0</v>
      </c>
      <c r="AL34" s="92" t="s">
        <v>387</v>
      </c>
      <c r="AM34" s="86" t="s">
        <v>394</v>
      </c>
      <c r="AN34" s="86" t="b">
        <v>0</v>
      </c>
      <c r="AO34" s="92" t="s">
        <v>377</v>
      </c>
      <c r="AP34" s="86" t="s">
        <v>176</v>
      </c>
      <c r="AQ34" s="86">
        <v>0</v>
      </c>
      <c r="AR34" s="86">
        <v>0</v>
      </c>
      <c r="AS34" s="86"/>
      <c r="AT34" s="86"/>
      <c r="AU34" s="86"/>
      <c r="AV34" s="86"/>
      <c r="AW34" s="86"/>
      <c r="AX34" s="86"/>
      <c r="AY34" s="86"/>
      <c r="AZ34" s="86"/>
      <c r="BA34">
        <v>5</v>
      </c>
      <c r="BB34" s="85" t="str">
        <f>REPLACE(INDEX(GroupVertices[Group],MATCH(Edges[[#This Row],[Vertex 1]],GroupVertices[Vertex],0)),1,1,"")</f>
        <v>1</v>
      </c>
      <c r="BC34" s="85" t="str">
        <f>REPLACE(INDEX(GroupVertices[Group],MATCH(Edges[[#This Row],[Vertex 2]],GroupVertices[Vertex],0)),1,1,"")</f>
        <v>1</v>
      </c>
      <c r="BD34" s="51">
        <v>0</v>
      </c>
      <c r="BE34" s="52">
        <v>0</v>
      </c>
      <c r="BF34" s="51">
        <v>0</v>
      </c>
      <c r="BG34" s="52">
        <v>0</v>
      </c>
      <c r="BH34" s="51">
        <v>0</v>
      </c>
      <c r="BI34" s="52">
        <v>0</v>
      </c>
      <c r="BJ34" s="51">
        <v>14</v>
      </c>
      <c r="BK34" s="52">
        <v>100</v>
      </c>
      <c r="BL34" s="51">
        <v>14</v>
      </c>
    </row>
    <row r="35" spans="1:64" ht="30">
      <c r="A35" s="84" t="s">
        <v>226</v>
      </c>
      <c r="B35" s="84" t="s">
        <v>237</v>
      </c>
      <c r="C35" s="53" t="s">
        <v>984</v>
      </c>
      <c r="D35" s="54">
        <v>10</v>
      </c>
      <c r="E35" s="65" t="s">
        <v>136</v>
      </c>
      <c r="F35" s="55">
        <v>12</v>
      </c>
      <c r="G35" s="53"/>
      <c r="H35" s="57"/>
      <c r="I35" s="56"/>
      <c r="J35" s="56"/>
      <c r="K35" s="36" t="s">
        <v>65</v>
      </c>
      <c r="L35" s="83">
        <v>35</v>
      </c>
      <c r="M35" s="83"/>
      <c r="N35" s="63"/>
      <c r="O35" s="86" t="s">
        <v>238</v>
      </c>
      <c r="P35" s="88">
        <v>43742.76527777778</v>
      </c>
      <c r="Q35" s="86" t="s">
        <v>260</v>
      </c>
      <c r="R35" s="89" t="s">
        <v>280</v>
      </c>
      <c r="S35" s="86" t="s">
        <v>283</v>
      </c>
      <c r="T35" s="86" t="s">
        <v>299</v>
      </c>
      <c r="U35" s="86"/>
      <c r="V35" s="89" t="s">
        <v>316</v>
      </c>
      <c r="W35" s="88">
        <v>43742.76527777778</v>
      </c>
      <c r="X35" s="89" t="s">
        <v>344</v>
      </c>
      <c r="Y35" s="86"/>
      <c r="Z35" s="86"/>
      <c r="AA35" s="92" t="s">
        <v>378</v>
      </c>
      <c r="AB35" s="86"/>
      <c r="AC35" s="86" t="b">
        <v>0</v>
      </c>
      <c r="AD35" s="86">
        <v>1</v>
      </c>
      <c r="AE35" s="92" t="s">
        <v>387</v>
      </c>
      <c r="AF35" s="86" t="b">
        <v>0</v>
      </c>
      <c r="AG35" s="86" t="s">
        <v>389</v>
      </c>
      <c r="AH35" s="86"/>
      <c r="AI35" s="92" t="s">
        <v>387</v>
      </c>
      <c r="AJ35" s="86" t="b">
        <v>0</v>
      </c>
      <c r="AK35" s="86">
        <v>0</v>
      </c>
      <c r="AL35" s="92" t="s">
        <v>387</v>
      </c>
      <c r="AM35" s="86" t="s">
        <v>394</v>
      </c>
      <c r="AN35" s="86" t="b">
        <v>0</v>
      </c>
      <c r="AO35" s="92" t="s">
        <v>378</v>
      </c>
      <c r="AP35" s="86" t="s">
        <v>176</v>
      </c>
      <c r="AQ35" s="86">
        <v>0</v>
      </c>
      <c r="AR35" s="86">
        <v>0</v>
      </c>
      <c r="AS35" s="86"/>
      <c r="AT35" s="86"/>
      <c r="AU35" s="86"/>
      <c r="AV35" s="86"/>
      <c r="AW35" s="86"/>
      <c r="AX35" s="86"/>
      <c r="AY35" s="86"/>
      <c r="AZ35" s="86"/>
      <c r="BA35">
        <v>5</v>
      </c>
      <c r="BB35" s="85" t="str">
        <f>REPLACE(INDEX(GroupVertices[Group],MATCH(Edges[[#This Row],[Vertex 1]],GroupVertices[Vertex],0)),1,1,"")</f>
        <v>1</v>
      </c>
      <c r="BC35" s="85" t="str">
        <f>REPLACE(INDEX(GroupVertices[Group],MATCH(Edges[[#This Row],[Vertex 2]],GroupVertices[Vertex],0)),1,1,"")</f>
        <v>1</v>
      </c>
      <c r="BD35" s="51">
        <v>0</v>
      </c>
      <c r="BE35" s="52">
        <v>0</v>
      </c>
      <c r="BF35" s="51">
        <v>0</v>
      </c>
      <c r="BG35" s="52">
        <v>0</v>
      </c>
      <c r="BH35" s="51">
        <v>0</v>
      </c>
      <c r="BI35" s="52">
        <v>0</v>
      </c>
      <c r="BJ35" s="51">
        <v>14</v>
      </c>
      <c r="BK35" s="52">
        <v>100</v>
      </c>
      <c r="BL35" s="51">
        <v>14</v>
      </c>
    </row>
    <row r="36" spans="1:64" ht="30">
      <c r="A36" s="84" t="s">
        <v>226</v>
      </c>
      <c r="B36" s="84" t="s">
        <v>237</v>
      </c>
      <c r="C36" s="53" t="s">
        <v>984</v>
      </c>
      <c r="D36" s="54">
        <v>10</v>
      </c>
      <c r="E36" s="65" t="s">
        <v>136</v>
      </c>
      <c r="F36" s="55">
        <v>12</v>
      </c>
      <c r="G36" s="53"/>
      <c r="H36" s="57"/>
      <c r="I36" s="56"/>
      <c r="J36" s="56"/>
      <c r="K36" s="36" t="s">
        <v>65</v>
      </c>
      <c r="L36" s="83">
        <v>36</v>
      </c>
      <c r="M36" s="83"/>
      <c r="N36" s="63"/>
      <c r="O36" s="86" t="s">
        <v>238</v>
      </c>
      <c r="P36" s="88">
        <v>43742.98125</v>
      </c>
      <c r="Q36" s="86" t="s">
        <v>261</v>
      </c>
      <c r="R36" s="89" t="s">
        <v>280</v>
      </c>
      <c r="S36" s="86" t="s">
        <v>283</v>
      </c>
      <c r="T36" s="86" t="s">
        <v>299</v>
      </c>
      <c r="U36" s="86"/>
      <c r="V36" s="89" t="s">
        <v>316</v>
      </c>
      <c r="W36" s="88">
        <v>43742.98125</v>
      </c>
      <c r="X36" s="89" t="s">
        <v>345</v>
      </c>
      <c r="Y36" s="86"/>
      <c r="Z36" s="86"/>
      <c r="AA36" s="92" t="s">
        <v>379</v>
      </c>
      <c r="AB36" s="86"/>
      <c r="AC36" s="86" t="b">
        <v>0</v>
      </c>
      <c r="AD36" s="86">
        <v>0</v>
      </c>
      <c r="AE36" s="92" t="s">
        <v>387</v>
      </c>
      <c r="AF36" s="86" t="b">
        <v>0</v>
      </c>
      <c r="AG36" s="86" t="s">
        <v>389</v>
      </c>
      <c r="AH36" s="86"/>
      <c r="AI36" s="92" t="s">
        <v>387</v>
      </c>
      <c r="AJ36" s="86" t="b">
        <v>0</v>
      </c>
      <c r="AK36" s="86">
        <v>0</v>
      </c>
      <c r="AL36" s="92" t="s">
        <v>387</v>
      </c>
      <c r="AM36" s="86" t="s">
        <v>394</v>
      </c>
      <c r="AN36" s="86" t="b">
        <v>0</v>
      </c>
      <c r="AO36" s="92" t="s">
        <v>379</v>
      </c>
      <c r="AP36" s="86" t="s">
        <v>176</v>
      </c>
      <c r="AQ36" s="86">
        <v>0</v>
      </c>
      <c r="AR36" s="86">
        <v>0</v>
      </c>
      <c r="AS36" s="86"/>
      <c r="AT36" s="86"/>
      <c r="AU36" s="86"/>
      <c r="AV36" s="86"/>
      <c r="AW36" s="86"/>
      <c r="AX36" s="86"/>
      <c r="AY36" s="86"/>
      <c r="AZ36" s="86"/>
      <c r="BA36">
        <v>5</v>
      </c>
      <c r="BB36" s="85" t="str">
        <f>REPLACE(INDEX(GroupVertices[Group],MATCH(Edges[[#This Row],[Vertex 1]],GroupVertices[Vertex],0)),1,1,"")</f>
        <v>1</v>
      </c>
      <c r="BC36" s="85" t="str">
        <f>REPLACE(INDEX(GroupVertices[Group],MATCH(Edges[[#This Row],[Vertex 2]],GroupVertices[Vertex],0)),1,1,"")</f>
        <v>1</v>
      </c>
      <c r="BD36" s="51">
        <v>0</v>
      </c>
      <c r="BE36" s="52">
        <v>0</v>
      </c>
      <c r="BF36" s="51">
        <v>0</v>
      </c>
      <c r="BG36" s="52">
        <v>0</v>
      </c>
      <c r="BH36" s="51">
        <v>0</v>
      </c>
      <c r="BI36" s="52">
        <v>0</v>
      </c>
      <c r="BJ36" s="51">
        <v>14</v>
      </c>
      <c r="BK36" s="52">
        <v>100</v>
      </c>
      <c r="BL36" s="51">
        <v>14</v>
      </c>
    </row>
    <row r="37" spans="1:64" ht="30">
      <c r="A37" s="84" t="s">
        <v>226</v>
      </c>
      <c r="B37" s="84" t="s">
        <v>237</v>
      </c>
      <c r="C37" s="53" t="s">
        <v>984</v>
      </c>
      <c r="D37" s="54">
        <v>10</v>
      </c>
      <c r="E37" s="65" t="s">
        <v>136</v>
      </c>
      <c r="F37" s="55">
        <v>12</v>
      </c>
      <c r="G37" s="53"/>
      <c r="H37" s="57"/>
      <c r="I37" s="56"/>
      <c r="J37" s="56"/>
      <c r="K37" s="36" t="s">
        <v>65</v>
      </c>
      <c r="L37" s="83">
        <v>37</v>
      </c>
      <c r="M37" s="83"/>
      <c r="N37" s="63"/>
      <c r="O37" s="86" t="s">
        <v>238</v>
      </c>
      <c r="P37" s="88">
        <v>43743.667395833334</v>
      </c>
      <c r="Q37" s="86" t="s">
        <v>262</v>
      </c>
      <c r="R37" s="89" t="s">
        <v>280</v>
      </c>
      <c r="S37" s="86" t="s">
        <v>283</v>
      </c>
      <c r="T37" s="86" t="s">
        <v>299</v>
      </c>
      <c r="U37" s="86"/>
      <c r="V37" s="89" t="s">
        <v>316</v>
      </c>
      <c r="W37" s="88">
        <v>43743.667395833334</v>
      </c>
      <c r="X37" s="89" t="s">
        <v>346</v>
      </c>
      <c r="Y37" s="86"/>
      <c r="Z37" s="86"/>
      <c r="AA37" s="92" t="s">
        <v>380</v>
      </c>
      <c r="AB37" s="86"/>
      <c r="AC37" s="86" t="b">
        <v>0</v>
      </c>
      <c r="AD37" s="86">
        <v>0</v>
      </c>
      <c r="AE37" s="92" t="s">
        <v>387</v>
      </c>
      <c r="AF37" s="86" t="b">
        <v>0</v>
      </c>
      <c r="AG37" s="86" t="s">
        <v>389</v>
      </c>
      <c r="AH37" s="86"/>
      <c r="AI37" s="92" t="s">
        <v>387</v>
      </c>
      <c r="AJ37" s="86" t="b">
        <v>0</v>
      </c>
      <c r="AK37" s="86">
        <v>0</v>
      </c>
      <c r="AL37" s="92" t="s">
        <v>387</v>
      </c>
      <c r="AM37" s="86" t="s">
        <v>394</v>
      </c>
      <c r="AN37" s="86" t="b">
        <v>0</v>
      </c>
      <c r="AO37" s="92" t="s">
        <v>380</v>
      </c>
      <c r="AP37" s="86" t="s">
        <v>176</v>
      </c>
      <c r="AQ37" s="86">
        <v>0</v>
      </c>
      <c r="AR37" s="86">
        <v>0</v>
      </c>
      <c r="AS37" s="86"/>
      <c r="AT37" s="86"/>
      <c r="AU37" s="86"/>
      <c r="AV37" s="86"/>
      <c r="AW37" s="86"/>
      <c r="AX37" s="86"/>
      <c r="AY37" s="86"/>
      <c r="AZ37" s="86"/>
      <c r="BA37">
        <v>5</v>
      </c>
      <c r="BB37" s="85" t="str">
        <f>REPLACE(INDEX(GroupVertices[Group],MATCH(Edges[[#This Row],[Vertex 1]],GroupVertices[Vertex],0)),1,1,"")</f>
        <v>1</v>
      </c>
      <c r="BC37" s="85" t="str">
        <f>REPLACE(INDEX(GroupVertices[Group],MATCH(Edges[[#This Row],[Vertex 2]],GroupVertices[Vertex],0)),1,1,"")</f>
        <v>1</v>
      </c>
      <c r="BD37" s="51">
        <v>0</v>
      </c>
      <c r="BE37" s="52">
        <v>0</v>
      </c>
      <c r="BF37" s="51">
        <v>0</v>
      </c>
      <c r="BG37" s="52">
        <v>0</v>
      </c>
      <c r="BH37" s="51">
        <v>0</v>
      </c>
      <c r="BI37" s="52">
        <v>0</v>
      </c>
      <c r="BJ37" s="51">
        <v>19</v>
      </c>
      <c r="BK37" s="52">
        <v>100</v>
      </c>
      <c r="BL37" s="51">
        <v>19</v>
      </c>
    </row>
    <row r="38" spans="1:64" ht="30">
      <c r="A38" s="84" t="s">
        <v>226</v>
      </c>
      <c r="B38" s="84" t="s">
        <v>237</v>
      </c>
      <c r="C38" s="53" t="s">
        <v>984</v>
      </c>
      <c r="D38" s="54">
        <v>10</v>
      </c>
      <c r="E38" s="65" t="s">
        <v>136</v>
      </c>
      <c r="F38" s="55">
        <v>12</v>
      </c>
      <c r="G38" s="53"/>
      <c r="H38" s="57"/>
      <c r="I38" s="56"/>
      <c r="J38" s="56"/>
      <c r="K38" s="36" t="s">
        <v>65</v>
      </c>
      <c r="L38" s="83">
        <v>38</v>
      </c>
      <c r="M38" s="83"/>
      <c r="N38" s="63"/>
      <c r="O38" s="86" t="s">
        <v>238</v>
      </c>
      <c r="P38" s="88">
        <v>43745.81528935185</v>
      </c>
      <c r="Q38" s="86" t="s">
        <v>263</v>
      </c>
      <c r="R38" s="89" t="s">
        <v>280</v>
      </c>
      <c r="S38" s="86" t="s">
        <v>283</v>
      </c>
      <c r="T38" s="86" t="s">
        <v>299</v>
      </c>
      <c r="U38" s="86"/>
      <c r="V38" s="89" t="s">
        <v>316</v>
      </c>
      <c r="W38" s="88">
        <v>43745.81528935185</v>
      </c>
      <c r="X38" s="89" t="s">
        <v>347</v>
      </c>
      <c r="Y38" s="86"/>
      <c r="Z38" s="86"/>
      <c r="AA38" s="92" t="s">
        <v>381</v>
      </c>
      <c r="AB38" s="86"/>
      <c r="AC38" s="86" t="b">
        <v>0</v>
      </c>
      <c r="AD38" s="86">
        <v>0</v>
      </c>
      <c r="AE38" s="92" t="s">
        <v>387</v>
      </c>
      <c r="AF38" s="86" t="b">
        <v>0</v>
      </c>
      <c r="AG38" s="86" t="s">
        <v>389</v>
      </c>
      <c r="AH38" s="86"/>
      <c r="AI38" s="92" t="s">
        <v>387</v>
      </c>
      <c r="AJ38" s="86" t="b">
        <v>0</v>
      </c>
      <c r="AK38" s="86">
        <v>0</v>
      </c>
      <c r="AL38" s="92" t="s">
        <v>387</v>
      </c>
      <c r="AM38" s="86" t="s">
        <v>394</v>
      </c>
      <c r="AN38" s="86" t="b">
        <v>0</v>
      </c>
      <c r="AO38" s="92" t="s">
        <v>381</v>
      </c>
      <c r="AP38" s="86" t="s">
        <v>176</v>
      </c>
      <c r="AQ38" s="86">
        <v>0</v>
      </c>
      <c r="AR38" s="86">
        <v>0</v>
      </c>
      <c r="AS38" s="86"/>
      <c r="AT38" s="86"/>
      <c r="AU38" s="86"/>
      <c r="AV38" s="86"/>
      <c r="AW38" s="86"/>
      <c r="AX38" s="86"/>
      <c r="AY38" s="86"/>
      <c r="AZ38" s="86"/>
      <c r="BA38">
        <v>5</v>
      </c>
      <c r="BB38" s="85" t="str">
        <f>REPLACE(INDEX(GroupVertices[Group],MATCH(Edges[[#This Row],[Vertex 1]],GroupVertices[Vertex],0)),1,1,"")</f>
        <v>1</v>
      </c>
      <c r="BC38" s="85" t="str">
        <f>REPLACE(INDEX(GroupVertices[Group],MATCH(Edges[[#This Row],[Vertex 2]],GroupVertices[Vertex],0)),1,1,"")</f>
        <v>1</v>
      </c>
      <c r="BD38" s="51">
        <v>0</v>
      </c>
      <c r="BE38" s="52">
        <v>0</v>
      </c>
      <c r="BF38" s="51">
        <v>0</v>
      </c>
      <c r="BG38" s="52">
        <v>0</v>
      </c>
      <c r="BH38" s="51">
        <v>0</v>
      </c>
      <c r="BI38" s="52">
        <v>0</v>
      </c>
      <c r="BJ38" s="51">
        <v>14</v>
      </c>
      <c r="BK38" s="52">
        <v>100</v>
      </c>
      <c r="BL38" s="51">
        <v>14</v>
      </c>
    </row>
    <row r="39" spans="1:64" ht="30">
      <c r="A39" s="84" t="s">
        <v>226</v>
      </c>
      <c r="B39" s="84" t="s">
        <v>226</v>
      </c>
      <c r="C39" s="53" t="s">
        <v>984</v>
      </c>
      <c r="D39" s="54">
        <v>10</v>
      </c>
      <c r="E39" s="65" t="s">
        <v>136</v>
      </c>
      <c r="F39" s="55">
        <v>12</v>
      </c>
      <c r="G39" s="53"/>
      <c r="H39" s="57"/>
      <c r="I39" s="56"/>
      <c r="J39" s="56"/>
      <c r="K39" s="36" t="s">
        <v>65</v>
      </c>
      <c r="L39" s="83">
        <v>39</v>
      </c>
      <c r="M39" s="83"/>
      <c r="N39" s="63"/>
      <c r="O39" s="86" t="s">
        <v>176</v>
      </c>
      <c r="P39" s="88">
        <v>43735.65069444444</v>
      </c>
      <c r="Q39" s="86" t="s">
        <v>264</v>
      </c>
      <c r="R39" s="89" t="s">
        <v>281</v>
      </c>
      <c r="S39" s="86" t="s">
        <v>283</v>
      </c>
      <c r="T39" s="86" t="s">
        <v>300</v>
      </c>
      <c r="U39" s="86"/>
      <c r="V39" s="89" t="s">
        <v>316</v>
      </c>
      <c r="W39" s="88">
        <v>43735.65069444444</v>
      </c>
      <c r="X39" s="89" t="s">
        <v>348</v>
      </c>
      <c r="Y39" s="86"/>
      <c r="Z39" s="86"/>
      <c r="AA39" s="92" t="s">
        <v>382</v>
      </c>
      <c r="AB39" s="86"/>
      <c r="AC39" s="86" t="b">
        <v>0</v>
      </c>
      <c r="AD39" s="86">
        <v>2</v>
      </c>
      <c r="AE39" s="92" t="s">
        <v>387</v>
      </c>
      <c r="AF39" s="86" t="b">
        <v>0</v>
      </c>
      <c r="AG39" s="86" t="s">
        <v>389</v>
      </c>
      <c r="AH39" s="86"/>
      <c r="AI39" s="92" t="s">
        <v>387</v>
      </c>
      <c r="AJ39" s="86" t="b">
        <v>0</v>
      </c>
      <c r="AK39" s="86">
        <v>0</v>
      </c>
      <c r="AL39" s="92" t="s">
        <v>387</v>
      </c>
      <c r="AM39" s="86" t="s">
        <v>394</v>
      </c>
      <c r="AN39" s="86" t="b">
        <v>0</v>
      </c>
      <c r="AO39" s="92" t="s">
        <v>382</v>
      </c>
      <c r="AP39" s="86" t="s">
        <v>176</v>
      </c>
      <c r="AQ39" s="86">
        <v>0</v>
      </c>
      <c r="AR39" s="86">
        <v>0</v>
      </c>
      <c r="AS39" s="86"/>
      <c r="AT39" s="86"/>
      <c r="AU39" s="86"/>
      <c r="AV39" s="86"/>
      <c r="AW39" s="86"/>
      <c r="AX39" s="86"/>
      <c r="AY39" s="86"/>
      <c r="AZ39" s="86"/>
      <c r="BA39">
        <v>4</v>
      </c>
      <c r="BB39" s="85" t="str">
        <f>REPLACE(INDEX(GroupVertices[Group],MATCH(Edges[[#This Row],[Vertex 1]],GroupVertices[Vertex],0)),1,1,"")</f>
        <v>1</v>
      </c>
      <c r="BC39" s="85" t="str">
        <f>REPLACE(INDEX(GroupVertices[Group],MATCH(Edges[[#This Row],[Vertex 2]],GroupVertices[Vertex],0)),1,1,"")</f>
        <v>1</v>
      </c>
      <c r="BD39" s="51">
        <v>1</v>
      </c>
      <c r="BE39" s="52">
        <v>5</v>
      </c>
      <c r="BF39" s="51">
        <v>0</v>
      </c>
      <c r="BG39" s="52">
        <v>0</v>
      </c>
      <c r="BH39" s="51">
        <v>0</v>
      </c>
      <c r="BI39" s="52">
        <v>0</v>
      </c>
      <c r="BJ39" s="51">
        <v>19</v>
      </c>
      <c r="BK39" s="52">
        <v>95</v>
      </c>
      <c r="BL39" s="51">
        <v>20</v>
      </c>
    </row>
    <row r="40" spans="1:64" ht="30">
      <c r="A40" s="84" t="s">
        <v>226</v>
      </c>
      <c r="B40" s="84" t="s">
        <v>226</v>
      </c>
      <c r="C40" s="53" t="s">
        <v>984</v>
      </c>
      <c r="D40" s="54">
        <v>10</v>
      </c>
      <c r="E40" s="65" t="s">
        <v>136</v>
      </c>
      <c r="F40" s="55">
        <v>12</v>
      </c>
      <c r="G40" s="53"/>
      <c r="H40" s="57"/>
      <c r="I40" s="56"/>
      <c r="J40" s="56"/>
      <c r="K40" s="36" t="s">
        <v>65</v>
      </c>
      <c r="L40" s="83">
        <v>40</v>
      </c>
      <c r="M40" s="83"/>
      <c r="N40" s="63"/>
      <c r="O40" s="86" t="s">
        <v>176</v>
      </c>
      <c r="P40" s="88">
        <v>43735.7472337963</v>
      </c>
      <c r="Q40" s="86" t="s">
        <v>265</v>
      </c>
      <c r="R40" s="89" t="s">
        <v>270</v>
      </c>
      <c r="S40" s="86" t="s">
        <v>283</v>
      </c>
      <c r="T40" s="86" t="s">
        <v>291</v>
      </c>
      <c r="U40" s="86"/>
      <c r="V40" s="89" t="s">
        <v>316</v>
      </c>
      <c r="W40" s="88">
        <v>43735.7472337963</v>
      </c>
      <c r="X40" s="89" t="s">
        <v>349</v>
      </c>
      <c r="Y40" s="86"/>
      <c r="Z40" s="86"/>
      <c r="AA40" s="92" t="s">
        <v>383</v>
      </c>
      <c r="AB40" s="86"/>
      <c r="AC40" s="86" t="b">
        <v>0</v>
      </c>
      <c r="AD40" s="86">
        <v>1</v>
      </c>
      <c r="AE40" s="92" t="s">
        <v>387</v>
      </c>
      <c r="AF40" s="86" t="b">
        <v>0</v>
      </c>
      <c r="AG40" s="86" t="s">
        <v>389</v>
      </c>
      <c r="AH40" s="86"/>
      <c r="AI40" s="92" t="s">
        <v>387</v>
      </c>
      <c r="AJ40" s="86" t="b">
        <v>0</v>
      </c>
      <c r="AK40" s="86">
        <v>0</v>
      </c>
      <c r="AL40" s="92" t="s">
        <v>387</v>
      </c>
      <c r="AM40" s="86" t="s">
        <v>394</v>
      </c>
      <c r="AN40" s="86" t="b">
        <v>0</v>
      </c>
      <c r="AO40" s="92" t="s">
        <v>383</v>
      </c>
      <c r="AP40" s="86" t="s">
        <v>176</v>
      </c>
      <c r="AQ40" s="86">
        <v>0</v>
      </c>
      <c r="AR40" s="86">
        <v>0</v>
      </c>
      <c r="AS40" s="86"/>
      <c r="AT40" s="86"/>
      <c r="AU40" s="86"/>
      <c r="AV40" s="86"/>
      <c r="AW40" s="86"/>
      <c r="AX40" s="86"/>
      <c r="AY40" s="86"/>
      <c r="AZ40" s="86"/>
      <c r="BA40">
        <v>4</v>
      </c>
      <c r="BB40" s="85" t="str">
        <f>REPLACE(INDEX(GroupVertices[Group],MATCH(Edges[[#This Row],[Vertex 1]],GroupVertices[Vertex],0)),1,1,"")</f>
        <v>1</v>
      </c>
      <c r="BC40" s="85" t="str">
        <f>REPLACE(INDEX(GroupVertices[Group],MATCH(Edges[[#This Row],[Vertex 2]],GroupVertices[Vertex],0)),1,1,"")</f>
        <v>1</v>
      </c>
      <c r="BD40" s="51">
        <v>0</v>
      </c>
      <c r="BE40" s="52">
        <v>0</v>
      </c>
      <c r="BF40" s="51">
        <v>0</v>
      </c>
      <c r="BG40" s="52">
        <v>0</v>
      </c>
      <c r="BH40" s="51">
        <v>0</v>
      </c>
      <c r="BI40" s="52">
        <v>0</v>
      </c>
      <c r="BJ40" s="51">
        <v>8</v>
      </c>
      <c r="BK40" s="52">
        <v>100</v>
      </c>
      <c r="BL40" s="51">
        <v>8</v>
      </c>
    </row>
    <row r="41" spans="1:64" ht="30">
      <c r="A41" s="84" t="s">
        <v>226</v>
      </c>
      <c r="B41" s="84" t="s">
        <v>226</v>
      </c>
      <c r="C41" s="53" t="s">
        <v>984</v>
      </c>
      <c r="D41" s="54">
        <v>10</v>
      </c>
      <c r="E41" s="65" t="s">
        <v>136</v>
      </c>
      <c r="F41" s="55">
        <v>12</v>
      </c>
      <c r="G41" s="53"/>
      <c r="H41" s="57"/>
      <c r="I41" s="56"/>
      <c r="J41" s="56"/>
      <c r="K41" s="36" t="s">
        <v>65</v>
      </c>
      <c r="L41" s="83">
        <v>41</v>
      </c>
      <c r="M41" s="83"/>
      <c r="N41" s="63"/>
      <c r="O41" s="86" t="s">
        <v>176</v>
      </c>
      <c r="P41" s="88">
        <v>43738.89444444444</v>
      </c>
      <c r="Q41" s="86" t="s">
        <v>266</v>
      </c>
      <c r="R41" s="89" t="s">
        <v>271</v>
      </c>
      <c r="S41" s="86" t="s">
        <v>283</v>
      </c>
      <c r="T41" s="86" t="s">
        <v>301</v>
      </c>
      <c r="U41" s="86"/>
      <c r="V41" s="89" t="s">
        <v>316</v>
      </c>
      <c r="W41" s="88">
        <v>43738.89444444444</v>
      </c>
      <c r="X41" s="89" t="s">
        <v>350</v>
      </c>
      <c r="Y41" s="86"/>
      <c r="Z41" s="86"/>
      <c r="AA41" s="92" t="s">
        <v>384</v>
      </c>
      <c r="AB41" s="86"/>
      <c r="AC41" s="86" t="b">
        <v>0</v>
      </c>
      <c r="AD41" s="86">
        <v>2</v>
      </c>
      <c r="AE41" s="92" t="s">
        <v>387</v>
      </c>
      <c r="AF41" s="86" t="b">
        <v>0</v>
      </c>
      <c r="AG41" s="86" t="s">
        <v>389</v>
      </c>
      <c r="AH41" s="86"/>
      <c r="AI41" s="92" t="s">
        <v>387</v>
      </c>
      <c r="AJ41" s="86" t="b">
        <v>0</v>
      </c>
      <c r="AK41" s="86">
        <v>0</v>
      </c>
      <c r="AL41" s="92" t="s">
        <v>387</v>
      </c>
      <c r="AM41" s="86" t="s">
        <v>394</v>
      </c>
      <c r="AN41" s="86" t="b">
        <v>0</v>
      </c>
      <c r="AO41" s="92" t="s">
        <v>384</v>
      </c>
      <c r="AP41" s="86" t="s">
        <v>176</v>
      </c>
      <c r="AQ41" s="86">
        <v>0</v>
      </c>
      <c r="AR41" s="86">
        <v>0</v>
      </c>
      <c r="AS41" s="86"/>
      <c r="AT41" s="86"/>
      <c r="AU41" s="86"/>
      <c r="AV41" s="86"/>
      <c r="AW41" s="86"/>
      <c r="AX41" s="86"/>
      <c r="AY41" s="86"/>
      <c r="AZ41" s="86"/>
      <c r="BA41">
        <v>4</v>
      </c>
      <c r="BB41" s="85" t="str">
        <f>REPLACE(INDEX(GroupVertices[Group],MATCH(Edges[[#This Row],[Vertex 1]],GroupVertices[Vertex],0)),1,1,"")</f>
        <v>1</v>
      </c>
      <c r="BC41" s="85" t="str">
        <f>REPLACE(INDEX(GroupVertices[Group],MATCH(Edges[[#This Row],[Vertex 2]],GroupVertices[Vertex],0)),1,1,"")</f>
        <v>1</v>
      </c>
      <c r="BD41" s="51">
        <v>0</v>
      </c>
      <c r="BE41" s="52">
        <v>0</v>
      </c>
      <c r="BF41" s="51">
        <v>0</v>
      </c>
      <c r="BG41" s="52">
        <v>0</v>
      </c>
      <c r="BH41" s="51">
        <v>0</v>
      </c>
      <c r="BI41" s="52">
        <v>0</v>
      </c>
      <c r="BJ41" s="51">
        <v>21</v>
      </c>
      <c r="BK41" s="52">
        <v>100</v>
      </c>
      <c r="BL41" s="51">
        <v>21</v>
      </c>
    </row>
    <row r="42" spans="1:64" ht="30">
      <c r="A42" s="84" t="s">
        <v>226</v>
      </c>
      <c r="B42" s="84" t="s">
        <v>226</v>
      </c>
      <c r="C42" s="53" t="s">
        <v>984</v>
      </c>
      <c r="D42" s="54">
        <v>10</v>
      </c>
      <c r="E42" s="65" t="s">
        <v>136</v>
      </c>
      <c r="F42" s="55">
        <v>12</v>
      </c>
      <c r="G42" s="53"/>
      <c r="H42" s="57"/>
      <c r="I42" s="56"/>
      <c r="J42" s="56"/>
      <c r="K42" s="36" t="s">
        <v>65</v>
      </c>
      <c r="L42" s="83">
        <v>42</v>
      </c>
      <c r="M42" s="83"/>
      <c r="N42" s="63"/>
      <c r="O42" s="86" t="s">
        <v>176</v>
      </c>
      <c r="P42" s="88">
        <v>43745.89861111111</v>
      </c>
      <c r="Q42" s="86" t="s">
        <v>267</v>
      </c>
      <c r="R42" s="89" t="s">
        <v>281</v>
      </c>
      <c r="S42" s="86" t="s">
        <v>283</v>
      </c>
      <c r="T42" s="86" t="s">
        <v>300</v>
      </c>
      <c r="U42" s="86"/>
      <c r="V42" s="89" t="s">
        <v>316</v>
      </c>
      <c r="W42" s="88">
        <v>43745.89861111111</v>
      </c>
      <c r="X42" s="89" t="s">
        <v>351</v>
      </c>
      <c r="Y42" s="86"/>
      <c r="Z42" s="86"/>
      <c r="AA42" s="92" t="s">
        <v>385</v>
      </c>
      <c r="AB42" s="86"/>
      <c r="AC42" s="86" t="b">
        <v>0</v>
      </c>
      <c r="AD42" s="86">
        <v>1</v>
      </c>
      <c r="AE42" s="92" t="s">
        <v>387</v>
      </c>
      <c r="AF42" s="86" t="b">
        <v>0</v>
      </c>
      <c r="AG42" s="86" t="s">
        <v>389</v>
      </c>
      <c r="AH42" s="86"/>
      <c r="AI42" s="92" t="s">
        <v>387</v>
      </c>
      <c r="AJ42" s="86" t="b">
        <v>0</v>
      </c>
      <c r="AK42" s="86">
        <v>0</v>
      </c>
      <c r="AL42" s="92" t="s">
        <v>387</v>
      </c>
      <c r="AM42" s="86" t="s">
        <v>394</v>
      </c>
      <c r="AN42" s="86" t="b">
        <v>0</v>
      </c>
      <c r="AO42" s="92" t="s">
        <v>385</v>
      </c>
      <c r="AP42" s="86" t="s">
        <v>176</v>
      </c>
      <c r="AQ42" s="86">
        <v>0</v>
      </c>
      <c r="AR42" s="86">
        <v>0</v>
      </c>
      <c r="AS42" s="86"/>
      <c r="AT42" s="86"/>
      <c r="AU42" s="86"/>
      <c r="AV42" s="86"/>
      <c r="AW42" s="86"/>
      <c r="AX42" s="86"/>
      <c r="AY42" s="86"/>
      <c r="AZ42" s="86"/>
      <c r="BA42">
        <v>4</v>
      </c>
      <c r="BB42" s="85" t="str">
        <f>REPLACE(INDEX(GroupVertices[Group],MATCH(Edges[[#This Row],[Vertex 1]],GroupVertices[Vertex],0)),1,1,"")</f>
        <v>1</v>
      </c>
      <c r="BC42" s="85" t="str">
        <f>REPLACE(INDEX(GroupVertices[Group],MATCH(Edges[[#This Row],[Vertex 2]],GroupVertices[Vertex],0)),1,1,"")</f>
        <v>1</v>
      </c>
      <c r="BD42" s="51">
        <v>1</v>
      </c>
      <c r="BE42" s="52">
        <v>5</v>
      </c>
      <c r="BF42" s="51">
        <v>0</v>
      </c>
      <c r="BG42" s="52">
        <v>0</v>
      </c>
      <c r="BH42" s="51">
        <v>0</v>
      </c>
      <c r="BI42" s="52">
        <v>0</v>
      </c>
      <c r="BJ42" s="51">
        <v>19</v>
      </c>
      <c r="BK42" s="52">
        <v>95</v>
      </c>
      <c r="BL42"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ErrorMessage="1" sqref="N2:N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Color" prompt="To select an optional edge color, right-click and select Select Color on the right-click menu." sqref="C3:C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Opacity" prompt="Enter an optional edge opacity between 0 (transparent) and 100 (opaque)." errorTitle="Invalid Edge Opacity" error="The optional edge opacity must be a whole number between 0 and 10." sqref="F3:F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showErrorMessage="1" promptTitle="Vertex 1 Name" prompt="Enter the name of the edge's first vertex." sqref="A3:A42"/>
    <dataValidation allowBlank="1" showInputMessage="1" showErrorMessage="1" promptTitle="Vertex 2 Name" prompt="Enter the name of the edge's second vertex." sqref="B3:B42"/>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
  </dataValidations>
  <hyperlinks>
    <hyperlink ref="R8" r:id="rId1" display="https://www.youtube.com/watch?v=99GO-aeK20s&amp;feature=youtu.be"/>
    <hyperlink ref="R9" r:id="rId2" display="https://www.youtube.com/watch?v=99GO-aeK20s&amp;feature=youtu.be"/>
    <hyperlink ref="R14" r:id="rId3" display="https://neo4j.com/blog/real-time-data-lineage-ubs"/>
    <hyperlink ref="R17" r:id="rId4" display="https://neo4j.com/blog/graphcast-graphconnect-2020-early-bird-pricing/?ref=social-blog"/>
    <hyperlink ref="R18" r:id="rId5" display="https://neo4j.com/blog/visual-cypher-presenting-tools-create-visualize-parse-cypher"/>
    <hyperlink ref="R19" r:id="rId6" display="https://neo4j.com/blog/picture-this-how-aig-visualizes-propagation-of-risk"/>
    <hyperlink ref="R21" r:id="rId7" display="https://link.medium.com/9Uf46ACDA0"/>
    <hyperlink ref="R22" r:id="rId8" display="https://neo4j.com/blog/liberating-knowledge-machine-learning-techniques-neo4j"/>
    <hyperlink ref="R23" r:id="rId9" display="https://neo4j.com/blog/save-the-date-for-graphconnect-2020/"/>
    <hyperlink ref="R24" r:id="rId10" display="https://neo4j.com/blog/transforming-health-information-technology-knowledge-graph"/>
    <hyperlink ref="R25" r:id="rId11" display="https://neo4j.com/blog/5-minute-interview-with-stephen-ogrady"/>
    <hyperlink ref="R26" r:id="rId12" display="https://neo4j.com/blog/5-minute-interview-with-stephen-ogrady"/>
    <hyperlink ref="R27" r:id="rId13" display="https://neo4j.com/blog/5-minute-interview-lloyd-byrd"/>
    <hyperlink ref="R28" r:id="rId14" display="https://twitter.com/GraphConnect/status/1177608084220456962"/>
    <hyperlink ref="R29" r:id="rId15" display="https://neo4j.com/blog/5-minute-interview-david-meza/?ref=social-blog"/>
    <hyperlink ref="R30" r:id="rId16" display="https://neo4j.com/blog/5-minute-interview-david-meza/?ref=social-blog"/>
    <hyperlink ref="R31" r:id="rId17" display="https://neo4j.com/blog/5-minute-interview-david-meza/?ref=social-blog"/>
    <hyperlink ref="R32" r:id="rId18" display="https://neo4j.com/blog/5-minute-interview-david-meza/?ref=social-blog"/>
    <hyperlink ref="R33" r:id="rId19" display="https://neo4j.com/blog/5-minute-interview-david-meza/?ref=social-blog"/>
    <hyperlink ref="R34" r:id="rId20" display="https://neo4j.com/blog/5-minute-interview-david-meza/?ref=social-blog"/>
    <hyperlink ref="R35" r:id="rId21" display="https://neo4j.com/blog/5-minute-interview-david-meza/?ref=social-blog"/>
    <hyperlink ref="R36" r:id="rId22" display="https://neo4j.com/blog/5-minute-interview-david-meza/?ref=social-blog"/>
    <hyperlink ref="R37" r:id="rId23" display="https://neo4j.com/blog/5-minute-interview-david-meza/?ref=social-blog"/>
    <hyperlink ref="R38" r:id="rId24" display="https://neo4j.com/blog/5-minute-interview-david-meza/?ref=social-blog"/>
    <hyperlink ref="R39" r:id="rId25" display="https://neo4j.com/blog/innovate-5-min-interview-alessandro-svensson/?ref=social-team"/>
    <hyperlink ref="R40" r:id="rId26" display="https://neo4j.com/blog/graphcast-graphconnect-2020-early-bird-pricing/?ref=social-blog"/>
    <hyperlink ref="R41" r:id="rId27" display="https://neo4j.com/blog/visual-cypher-presenting-tools-create-visualize-parse-cypher"/>
    <hyperlink ref="R42" r:id="rId28" display="https://neo4j.com/blog/innovate-5-min-interview-alessandro-svensson/?ref=social-team"/>
    <hyperlink ref="V3" r:id="rId29" display="http://pbs.twimg.com/profile_images/712782956205588480/SH-FHeKq_normal.jpg"/>
    <hyperlink ref="V4" r:id="rId30" display="http://pbs.twimg.com/profile_images/702953337335869440/e6OrEtdF_normal.png"/>
    <hyperlink ref="V5" r:id="rId31" display="http://pbs.twimg.com/profile_images/748522634460143616/4Jt7b94z_normal.jpg"/>
    <hyperlink ref="V6" r:id="rId32" display="http://pbs.twimg.com/profile_images/1032649902587822080/rEKD8K25_normal.jpg"/>
    <hyperlink ref="V7" r:id="rId33" display="http://pbs.twimg.com/profile_images/474249917565636608/XjM9GUjo_normal.jpeg"/>
    <hyperlink ref="V8" r:id="rId34" display="http://pbs.twimg.com/profile_images/498648813335089152/pIxLdYiR_normal.png"/>
    <hyperlink ref="V9" r:id="rId35" display="http://pbs.twimg.com/profile_images/615354963154178050/wzjxHZKY_normal.jpg"/>
    <hyperlink ref="V10" r:id="rId36" display="http://pbs.twimg.com/profile_images/378800000049138190/bed958d50d6aeeeac8961e3a3b4a4781_normal.jpeg"/>
    <hyperlink ref="V11" r:id="rId37" display="http://pbs.twimg.com/profile_images/862312013070028800/DAvZrhi2_normal.jpg"/>
    <hyperlink ref="V12" r:id="rId38" display="http://abs.twimg.com/sticky/default_profile_images/default_profile_normal.png"/>
    <hyperlink ref="V13" r:id="rId39" display="http://abs.twimg.com/sticky/default_profile_images/default_profile_normal.png"/>
    <hyperlink ref="V14" r:id="rId40" display="http://pbs.twimg.com/profile_images/880015248324837376/rsuw4VRB_normal.jpg"/>
    <hyperlink ref="V15" r:id="rId41" display="http://pbs.twimg.com/profile_images/972474830019809285/KvyRohui_normal.jpg"/>
    <hyperlink ref="V16" r:id="rId42" display="http://pbs.twimg.com/profile_images/972474830019809285/KvyRohui_normal.jpg"/>
    <hyperlink ref="V17" r:id="rId43" display="http://pbs.twimg.com/profile_images/880015248324837376/rsuw4VRB_normal.jpg"/>
    <hyperlink ref="V18" r:id="rId44" display="http://pbs.twimg.com/profile_images/880015248324837376/rsuw4VRB_normal.jpg"/>
    <hyperlink ref="V19" r:id="rId45" display="http://pbs.twimg.com/profile_images/880015248324837376/rsuw4VRB_normal.jpg"/>
    <hyperlink ref="V20" r:id="rId46" display="http://pbs.twimg.com/profile_images/1014081717819363328/zKBBtKPL_normal.jpg"/>
    <hyperlink ref="V21" r:id="rId47" display="http://pbs.twimg.com/profile_images/691627811044462593/QdmMKZtE_normal.jpg"/>
    <hyperlink ref="V22" r:id="rId48" display="http://pbs.twimg.com/profile_images/1146512202343411712/U4i7A5cb_normal.png"/>
    <hyperlink ref="V23" r:id="rId49" display="http://pbs.twimg.com/profile_images/1146512202343411712/U4i7A5cb_normal.png"/>
    <hyperlink ref="V24" r:id="rId50" display="http://pbs.twimg.com/profile_images/1146512202343411712/U4i7A5cb_normal.png"/>
    <hyperlink ref="V25" r:id="rId51" display="http://pbs.twimg.com/profile_images/1146512202343411712/U4i7A5cb_normal.png"/>
    <hyperlink ref="V26" r:id="rId52" display="http://pbs.twimg.com/profile_images/1146512202343411712/U4i7A5cb_normal.png"/>
    <hyperlink ref="V27" r:id="rId53" display="http://pbs.twimg.com/profile_images/1146512202343411712/U4i7A5cb_normal.png"/>
    <hyperlink ref="V28" r:id="rId54" display="http://pbs.twimg.com/profile_images/997510619392761856/lQQ_HsDi_normal.jpg"/>
    <hyperlink ref="V29" r:id="rId55" display="http://pbs.twimg.com/profile_images/1146512202343411712/U4i7A5cb_normal.png"/>
    <hyperlink ref="V30" r:id="rId56" display="http://pbs.twimg.com/profile_images/1146512202343411712/U4i7A5cb_normal.png"/>
    <hyperlink ref="V31" r:id="rId57" display="http://pbs.twimg.com/profile_images/1146512202343411712/U4i7A5cb_normal.png"/>
    <hyperlink ref="V32" r:id="rId58" display="http://pbs.twimg.com/profile_images/1146512202343411712/U4i7A5cb_normal.png"/>
    <hyperlink ref="V33" r:id="rId59" display="http://pbs.twimg.com/profile_images/1146512202343411712/U4i7A5cb_normal.png"/>
    <hyperlink ref="V34" r:id="rId60" display="http://pbs.twimg.com/profile_images/1146512202343411712/U4i7A5cb_normal.png"/>
    <hyperlink ref="V35" r:id="rId61" display="http://pbs.twimg.com/profile_images/1146512202343411712/U4i7A5cb_normal.png"/>
    <hyperlink ref="V36" r:id="rId62" display="http://pbs.twimg.com/profile_images/1146512202343411712/U4i7A5cb_normal.png"/>
    <hyperlink ref="V37" r:id="rId63" display="http://pbs.twimg.com/profile_images/1146512202343411712/U4i7A5cb_normal.png"/>
    <hyperlink ref="V38" r:id="rId64" display="http://pbs.twimg.com/profile_images/1146512202343411712/U4i7A5cb_normal.png"/>
    <hyperlink ref="V39" r:id="rId65" display="http://pbs.twimg.com/profile_images/1146512202343411712/U4i7A5cb_normal.png"/>
    <hyperlink ref="V40" r:id="rId66" display="http://pbs.twimg.com/profile_images/1146512202343411712/U4i7A5cb_normal.png"/>
    <hyperlink ref="V41" r:id="rId67" display="http://pbs.twimg.com/profile_images/1146512202343411712/U4i7A5cb_normal.png"/>
    <hyperlink ref="V42" r:id="rId68" display="http://pbs.twimg.com/profile_images/1146512202343411712/U4i7A5cb_normal.png"/>
    <hyperlink ref="X3" r:id="rId69" display="https://twitter.com/#!/ikwattro/status/1176943136620371968"/>
    <hyperlink ref="X4" r:id="rId70" display="https://twitter.com/#!/kristophediaz/status/1176943156849455106"/>
    <hyperlink ref="X5" r:id="rId71" display="https://twitter.com/#!/johncaito/status/1176965564453068803"/>
    <hyperlink ref="X6" r:id="rId72" display="https://twitter.com/#!/_nicolascantu/status/1176979765951176704"/>
    <hyperlink ref="X7" r:id="rId73" display="https://twitter.com/#!/enrikelopez/status/1177116249496662016"/>
    <hyperlink ref="X8" r:id="rId74" display="https://twitter.com/#!/allthingsgraph/status/701104017405915136"/>
    <hyperlink ref="X9" r:id="rId75" display="https://twitter.com/#!/neprasad/status/1177430371635318785"/>
    <hyperlink ref="X10" r:id="rId76" display="https://twitter.com/#!/datao/status/1178814651330699266"/>
    <hyperlink ref="X11" r:id="rId77" display="https://twitter.com/#!/amyhodler/status/1179093808769716224"/>
    <hyperlink ref="X12" r:id="rId78" display="https://twitter.com/#!/suman_1983/status/1179226397052669953"/>
    <hyperlink ref="X13" r:id="rId79" display="https://twitter.com/#!/suman_1983/status/1179582501964009472"/>
    <hyperlink ref="X14" r:id="rId80" display="https://twitter.com/#!/neo4j/status/1179755733400899586"/>
    <hyperlink ref="X15" r:id="rId81" display="https://twitter.com/#!/bajajvaurn/status/1178855595908055040"/>
    <hyperlink ref="X16" r:id="rId82" display="https://twitter.com/#!/bajajvaurn/status/1179762280935723010"/>
    <hyperlink ref="X17" r:id="rId83" display="https://twitter.com/#!/neo4j/status/1177510442358304768"/>
    <hyperlink ref="X18" r:id="rId84" display="https://twitter.com/#!/neo4j/status/1178807739985866758"/>
    <hyperlink ref="X19" r:id="rId85" display="https://twitter.com/#!/neo4j/status/1179442670097326080"/>
    <hyperlink ref="X20" r:id="rId86" display="https://twitter.com/#!/inserpio/status/1179864395788308481"/>
    <hyperlink ref="X21" r:id="rId87" display="https://twitter.com/#!/mlmattou/status/1181162503855845378"/>
    <hyperlink ref="X22" r:id="rId88" display="https://twitter.com/#!/graphconnect/status/1176942952511356929"/>
    <hyperlink ref="X23" r:id="rId89" display="https://twitter.com/#!/graphconnect/status/1179374221971132417"/>
    <hyperlink ref="X24" r:id="rId90" display="https://twitter.com/#!/graphconnect/status/1179478911895425024"/>
    <hyperlink ref="X25" r:id="rId91" display="https://twitter.com/#!/graphconnect/status/1180097988498280449"/>
    <hyperlink ref="X26" r:id="rId92" display="https://twitter.com/#!/graphconnect/status/1180097988498280449"/>
    <hyperlink ref="X27" r:id="rId93" display="https://twitter.com/#!/graphconnect/status/1180200667488690182"/>
    <hyperlink ref="X28" r:id="rId94" display="https://twitter.com/#!/jocelyn_neo4j/status/1177626131496914945"/>
    <hyperlink ref="X29" r:id="rId95" display="https://twitter.com/#!/graphconnect/status/1180130205131853825"/>
    <hyperlink ref="X30" r:id="rId96" display="https://twitter.com/#!/graphconnect/status/1180186321165459460"/>
    <hyperlink ref="X31" r:id="rId97" display="https://twitter.com/#!/graphconnect/status/1180264589214277632"/>
    <hyperlink ref="X32" r:id="rId98" display="https://twitter.com/#!/graphconnect/status/1180513238649311232"/>
    <hyperlink ref="X33" r:id="rId99" display="https://twitter.com/#!/graphconnect/status/1181291606667878406"/>
    <hyperlink ref="X34" r:id="rId100" display="https://twitter.com/#!/graphconnect/status/1180130205131853825"/>
    <hyperlink ref="X35" r:id="rId101" display="https://twitter.com/#!/graphconnect/status/1180186321165459460"/>
    <hyperlink ref="X36" r:id="rId102" display="https://twitter.com/#!/graphconnect/status/1180264589214277632"/>
    <hyperlink ref="X37" r:id="rId103" display="https://twitter.com/#!/graphconnect/status/1180513238649311232"/>
    <hyperlink ref="X38" r:id="rId104" display="https://twitter.com/#!/graphconnect/status/1181291606667878406"/>
    <hyperlink ref="X39" r:id="rId105" display="https://twitter.com/#!/graphconnect/status/1177608084220456962"/>
    <hyperlink ref="X40" r:id="rId106" display="https://twitter.com/#!/graphconnect/status/1177643065508597760"/>
    <hyperlink ref="X41" r:id="rId107" display="https://twitter.com/#!/graphconnect/status/1178783580413202432"/>
    <hyperlink ref="X42" r:id="rId108" display="https://twitter.com/#!/graphconnect/status/1181321803693789189"/>
  </hyperlinks>
  <printOptions/>
  <pageMargins left="0.7" right="0.7" top="0.75" bottom="0.75" header="0.3" footer="0.3"/>
  <pageSetup horizontalDpi="600" verticalDpi="600" orientation="portrait" r:id="rId112"/>
  <legacyDrawing r:id="rId110"/>
  <tableParts>
    <tablePart r:id="rId11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897</v>
      </c>
      <c r="B1" s="13" t="s">
        <v>898</v>
      </c>
      <c r="C1" s="13" t="s">
        <v>891</v>
      </c>
      <c r="D1" s="13" t="s">
        <v>892</v>
      </c>
      <c r="E1" s="13" t="s">
        <v>899</v>
      </c>
      <c r="F1" s="13" t="s">
        <v>144</v>
      </c>
      <c r="G1" s="13" t="s">
        <v>900</v>
      </c>
      <c r="H1" s="13" t="s">
        <v>901</v>
      </c>
      <c r="I1" s="13" t="s">
        <v>902</v>
      </c>
      <c r="J1" s="13" t="s">
        <v>903</v>
      </c>
      <c r="K1" s="13" t="s">
        <v>904</v>
      </c>
      <c r="L1" s="13" t="s">
        <v>905</v>
      </c>
    </row>
    <row r="2" spans="1:12" ht="15">
      <c r="A2" s="91" t="s">
        <v>703</v>
      </c>
      <c r="B2" s="91" t="s">
        <v>704</v>
      </c>
      <c r="C2" s="91">
        <v>14</v>
      </c>
      <c r="D2" s="130">
        <v>0.01198869408688053</v>
      </c>
      <c r="E2" s="130">
        <v>1.2337424492627256</v>
      </c>
      <c r="F2" s="91" t="s">
        <v>893</v>
      </c>
      <c r="G2" s="91" t="b">
        <v>0</v>
      </c>
      <c r="H2" s="91" t="b">
        <v>0</v>
      </c>
      <c r="I2" s="91" t="b">
        <v>0</v>
      </c>
      <c r="J2" s="91" t="b">
        <v>0</v>
      </c>
      <c r="K2" s="91" t="b">
        <v>0</v>
      </c>
      <c r="L2" s="91" t="b">
        <v>0</v>
      </c>
    </row>
    <row r="3" spans="1:12" ht="15">
      <c r="A3" s="91" t="s">
        <v>708</v>
      </c>
      <c r="B3" s="91" t="s">
        <v>709</v>
      </c>
      <c r="C3" s="91">
        <v>9</v>
      </c>
      <c r="D3" s="130">
        <v>0.011544728152058606</v>
      </c>
      <c r="E3" s="130">
        <v>1.664850821187418</v>
      </c>
      <c r="F3" s="91" t="s">
        <v>893</v>
      </c>
      <c r="G3" s="91" t="b">
        <v>0</v>
      </c>
      <c r="H3" s="91" t="b">
        <v>0</v>
      </c>
      <c r="I3" s="91" t="b">
        <v>0</v>
      </c>
      <c r="J3" s="91" t="b">
        <v>0</v>
      </c>
      <c r="K3" s="91" t="b">
        <v>0</v>
      </c>
      <c r="L3" s="91" t="b">
        <v>0</v>
      </c>
    </row>
    <row r="4" spans="1:12" ht="15">
      <c r="A4" s="91" t="s">
        <v>709</v>
      </c>
      <c r="B4" s="91" t="s">
        <v>710</v>
      </c>
      <c r="C4" s="91">
        <v>9</v>
      </c>
      <c r="D4" s="130">
        <v>0.011544728152058606</v>
      </c>
      <c r="E4" s="130">
        <v>1.6190933306267428</v>
      </c>
      <c r="F4" s="91" t="s">
        <v>893</v>
      </c>
      <c r="G4" s="91" t="b">
        <v>0</v>
      </c>
      <c r="H4" s="91" t="b">
        <v>0</v>
      </c>
      <c r="I4" s="91" t="b">
        <v>0</v>
      </c>
      <c r="J4" s="91" t="b">
        <v>0</v>
      </c>
      <c r="K4" s="91" t="b">
        <v>0</v>
      </c>
      <c r="L4" s="91" t="b">
        <v>0</v>
      </c>
    </row>
    <row r="5" spans="1:12" ht="15">
      <c r="A5" s="91" t="s">
        <v>713</v>
      </c>
      <c r="B5" s="91" t="s">
        <v>703</v>
      </c>
      <c r="C5" s="91">
        <v>8</v>
      </c>
      <c r="D5" s="130">
        <v>0.011171358756449982</v>
      </c>
      <c r="E5" s="130">
        <v>1.2434297166658574</v>
      </c>
      <c r="F5" s="91" t="s">
        <v>893</v>
      </c>
      <c r="G5" s="91" t="b">
        <v>0</v>
      </c>
      <c r="H5" s="91" t="b">
        <v>0</v>
      </c>
      <c r="I5" s="91" t="b">
        <v>0</v>
      </c>
      <c r="J5" s="91" t="b">
        <v>0</v>
      </c>
      <c r="K5" s="91" t="b">
        <v>0</v>
      </c>
      <c r="L5" s="91" t="b">
        <v>0</v>
      </c>
    </row>
    <row r="6" spans="1:12" ht="15">
      <c r="A6" s="91" t="s">
        <v>226</v>
      </c>
      <c r="B6" s="91" t="s">
        <v>705</v>
      </c>
      <c r="C6" s="91">
        <v>7</v>
      </c>
      <c r="D6" s="130">
        <v>0.010677035864879971</v>
      </c>
      <c r="E6" s="130">
        <v>1.4227986854827745</v>
      </c>
      <c r="F6" s="91" t="s">
        <v>893</v>
      </c>
      <c r="G6" s="91" t="b">
        <v>0</v>
      </c>
      <c r="H6" s="91" t="b">
        <v>0</v>
      </c>
      <c r="I6" s="91" t="b">
        <v>0</v>
      </c>
      <c r="J6" s="91" t="b">
        <v>0</v>
      </c>
      <c r="K6" s="91" t="b">
        <v>0</v>
      </c>
      <c r="L6" s="91" t="b">
        <v>0</v>
      </c>
    </row>
    <row r="7" spans="1:12" ht="15">
      <c r="A7" s="91" t="s">
        <v>711</v>
      </c>
      <c r="B7" s="91" t="s">
        <v>702</v>
      </c>
      <c r="C7" s="91">
        <v>6</v>
      </c>
      <c r="D7" s="130">
        <v>0.010044368888781487</v>
      </c>
      <c r="E7" s="130">
        <v>1.1719352992845236</v>
      </c>
      <c r="F7" s="91" t="s">
        <v>893</v>
      </c>
      <c r="G7" s="91" t="b">
        <v>0</v>
      </c>
      <c r="H7" s="91" t="b">
        <v>0</v>
      </c>
      <c r="I7" s="91" t="b">
        <v>0</v>
      </c>
      <c r="J7" s="91" t="b">
        <v>0</v>
      </c>
      <c r="K7" s="91" t="b">
        <v>0</v>
      </c>
      <c r="L7" s="91" t="b">
        <v>0</v>
      </c>
    </row>
    <row r="8" spans="1:12" ht="15">
      <c r="A8" s="91" t="s">
        <v>705</v>
      </c>
      <c r="B8" s="91" t="s">
        <v>841</v>
      </c>
      <c r="C8" s="91">
        <v>6</v>
      </c>
      <c r="D8" s="130">
        <v>0.010044368888781487</v>
      </c>
      <c r="E8" s="130">
        <v>1.4430020715710616</v>
      </c>
      <c r="F8" s="91" t="s">
        <v>893</v>
      </c>
      <c r="G8" s="91" t="b">
        <v>0</v>
      </c>
      <c r="H8" s="91" t="b">
        <v>0</v>
      </c>
      <c r="I8" s="91" t="b">
        <v>0</v>
      </c>
      <c r="J8" s="91" t="b">
        <v>0</v>
      </c>
      <c r="K8" s="91" t="b">
        <v>0</v>
      </c>
      <c r="L8" s="91" t="b">
        <v>0</v>
      </c>
    </row>
    <row r="9" spans="1:12" ht="15">
      <c r="A9" s="91" t="s">
        <v>841</v>
      </c>
      <c r="B9" s="91" t="s">
        <v>707</v>
      </c>
      <c r="C9" s="91">
        <v>6</v>
      </c>
      <c r="D9" s="130">
        <v>0.010044368888781487</v>
      </c>
      <c r="E9" s="130">
        <v>1.5777006454685176</v>
      </c>
      <c r="F9" s="91" t="s">
        <v>893</v>
      </c>
      <c r="G9" s="91" t="b">
        <v>0</v>
      </c>
      <c r="H9" s="91" t="b">
        <v>0</v>
      </c>
      <c r="I9" s="91" t="b">
        <v>0</v>
      </c>
      <c r="J9" s="91" t="b">
        <v>0</v>
      </c>
      <c r="K9" s="91" t="b">
        <v>0</v>
      </c>
      <c r="L9" s="91" t="b">
        <v>0</v>
      </c>
    </row>
    <row r="10" spans="1:12" ht="15">
      <c r="A10" s="91" t="s">
        <v>707</v>
      </c>
      <c r="B10" s="91" t="s">
        <v>842</v>
      </c>
      <c r="C10" s="91">
        <v>6</v>
      </c>
      <c r="D10" s="130">
        <v>0.010044368888781487</v>
      </c>
      <c r="E10" s="130">
        <v>1.5777006454685176</v>
      </c>
      <c r="F10" s="91" t="s">
        <v>893</v>
      </c>
      <c r="G10" s="91" t="b">
        <v>0</v>
      </c>
      <c r="H10" s="91" t="b">
        <v>0</v>
      </c>
      <c r="I10" s="91" t="b">
        <v>0</v>
      </c>
      <c r="J10" s="91" t="b">
        <v>0</v>
      </c>
      <c r="K10" s="91" t="b">
        <v>0</v>
      </c>
      <c r="L10" s="91" t="b">
        <v>0</v>
      </c>
    </row>
    <row r="11" spans="1:12" ht="15">
      <c r="A11" s="91" t="s">
        <v>842</v>
      </c>
      <c r="B11" s="91" t="s">
        <v>843</v>
      </c>
      <c r="C11" s="91">
        <v>6</v>
      </c>
      <c r="D11" s="130">
        <v>0.010044368888781487</v>
      </c>
      <c r="E11" s="130">
        <v>1.8409420802430991</v>
      </c>
      <c r="F11" s="91" t="s">
        <v>893</v>
      </c>
      <c r="G11" s="91" t="b">
        <v>0</v>
      </c>
      <c r="H11" s="91" t="b">
        <v>0</v>
      </c>
      <c r="I11" s="91" t="b">
        <v>0</v>
      </c>
      <c r="J11" s="91" t="b">
        <v>0</v>
      </c>
      <c r="K11" s="91" t="b">
        <v>0</v>
      </c>
      <c r="L11" s="91" t="b">
        <v>0</v>
      </c>
    </row>
    <row r="12" spans="1:12" ht="15">
      <c r="A12" s="91" t="s">
        <v>843</v>
      </c>
      <c r="B12" s="91" t="s">
        <v>222</v>
      </c>
      <c r="C12" s="91">
        <v>6</v>
      </c>
      <c r="D12" s="130">
        <v>0.010044368888781487</v>
      </c>
      <c r="E12" s="130">
        <v>1.6648508211874178</v>
      </c>
      <c r="F12" s="91" t="s">
        <v>893</v>
      </c>
      <c r="G12" s="91" t="b">
        <v>0</v>
      </c>
      <c r="H12" s="91" t="b">
        <v>0</v>
      </c>
      <c r="I12" s="91" t="b">
        <v>0</v>
      </c>
      <c r="J12" s="91" t="b">
        <v>0</v>
      </c>
      <c r="K12" s="91" t="b">
        <v>0</v>
      </c>
      <c r="L12" s="91" t="b">
        <v>0</v>
      </c>
    </row>
    <row r="13" spans="1:12" ht="15">
      <c r="A13" s="91" t="s">
        <v>222</v>
      </c>
      <c r="B13" s="91" t="s">
        <v>703</v>
      </c>
      <c r="C13" s="91">
        <v>6</v>
      </c>
      <c r="D13" s="130">
        <v>0.010044368888781487</v>
      </c>
      <c r="E13" s="130">
        <v>0.9723629443793195</v>
      </c>
      <c r="F13" s="91" t="s">
        <v>893</v>
      </c>
      <c r="G13" s="91" t="b">
        <v>0</v>
      </c>
      <c r="H13" s="91" t="b">
        <v>0</v>
      </c>
      <c r="I13" s="91" t="b">
        <v>0</v>
      </c>
      <c r="J13" s="91" t="b">
        <v>0</v>
      </c>
      <c r="K13" s="91" t="b">
        <v>0</v>
      </c>
      <c r="L13" s="91" t="b">
        <v>0</v>
      </c>
    </row>
    <row r="14" spans="1:12" ht="15">
      <c r="A14" s="91" t="s">
        <v>704</v>
      </c>
      <c r="B14" s="91" t="s">
        <v>844</v>
      </c>
      <c r="C14" s="91">
        <v>6</v>
      </c>
      <c r="D14" s="130">
        <v>0.010044368888781487</v>
      </c>
      <c r="E14" s="130">
        <v>1.3886444092484689</v>
      </c>
      <c r="F14" s="91" t="s">
        <v>893</v>
      </c>
      <c r="G14" s="91" t="b">
        <v>0</v>
      </c>
      <c r="H14" s="91" t="b">
        <v>0</v>
      </c>
      <c r="I14" s="91" t="b">
        <v>0</v>
      </c>
      <c r="J14" s="91" t="b">
        <v>0</v>
      </c>
      <c r="K14" s="91" t="b">
        <v>0</v>
      </c>
      <c r="L14" s="91" t="b">
        <v>0</v>
      </c>
    </row>
    <row r="15" spans="1:12" ht="15">
      <c r="A15" s="91" t="s">
        <v>844</v>
      </c>
      <c r="B15" s="91" t="s">
        <v>845</v>
      </c>
      <c r="C15" s="91">
        <v>6</v>
      </c>
      <c r="D15" s="130">
        <v>0.010044368888781487</v>
      </c>
      <c r="E15" s="130">
        <v>1.8409420802430991</v>
      </c>
      <c r="F15" s="91" t="s">
        <v>893</v>
      </c>
      <c r="G15" s="91" t="b">
        <v>0</v>
      </c>
      <c r="H15" s="91" t="b">
        <v>0</v>
      </c>
      <c r="I15" s="91" t="b">
        <v>0</v>
      </c>
      <c r="J15" s="91" t="b">
        <v>0</v>
      </c>
      <c r="K15" s="91" t="b">
        <v>0</v>
      </c>
      <c r="L15" s="91" t="b">
        <v>0</v>
      </c>
    </row>
    <row r="16" spans="1:12" ht="15">
      <c r="A16" s="91" t="s">
        <v>846</v>
      </c>
      <c r="B16" s="91" t="s">
        <v>847</v>
      </c>
      <c r="C16" s="91">
        <v>5</v>
      </c>
      <c r="D16" s="130">
        <v>0.009250099030069292</v>
      </c>
      <c r="E16" s="130">
        <v>1.920123326290724</v>
      </c>
      <c r="F16" s="91" t="s">
        <v>893</v>
      </c>
      <c r="G16" s="91" t="b">
        <v>0</v>
      </c>
      <c r="H16" s="91" t="b">
        <v>0</v>
      </c>
      <c r="I16" s="91" t="b">
        <v>0</v>
      </c>
      <c r="J16" s="91" t="b">
        <v>0</v>
      </c>
      <c r="K16" s="91" t="b">
        <v>0</v>
      </c>
      <c r="L16" s="91" t="b">
        <v>0</v>
      </c>
    </row>
    <row r="17" spans="1:12" ht="15">
      <c r="A17" s="91" t="s">
        <v>847</v>
      </c>
      <c r="B17" s="91" t="s">
        <v>848</v>
      </c>
      <c r="C17" s="91">
        <v>5</v>
      </c>
      <c r="D17" s="130">
        <v>0.009250099030069292</v>
      </c>
      <c r="E17" s="130">
        <v>1.920123326290724</v>
      </c>
      <c r="F17" s="91" t="s">
        <v>893</v>
      </c>
      <c r="G17" s="91" t="b">
        <v>0</v>
      </c>
      <c r="H17" s="91" t="b">
        <v>0</v>
      </c>
      <c r="I17" s="91" t="b">
        <v>0</v>
      </c>
      <c r="J17" s="91" t="b">
        <v>0</v>
      </c>
      <c r="K17" s="91" t="b">
        <v>0</v>
      </c>
      <c r="L17" s="91" t="b">
        <v>0</v>
      </c>
    </row>
    <row r="18" spans="1:12" ht="15">
      <c r="A18" s="91" t="s">
        <v>848</v>
      </c>
      <c r="B18" s="91" t="s">
        <v>707</v>
      </c>
      <c r="C18" s="91">
        <v>5</v>
      </c>
      <c r="D18" s="130">
        <v>0.009250099030069292</v>
      </c>
      <c r="E18" s="130">
        <v>1.5777006454685176</v>
      </c>
      <c r="F18" s="91" t="s">
        <v>893</v>
      </c>
      <c r="G18" s="91" t="b">
        <v>0</v>
      </c>
      <c r="H18" s="91" t="b">
        <v>0</v>
      </c>
      <c r="I18" s="91" t="b">
        <v>0</v>
      </c>
      <c r="J18" s="91" t="b">
        <v>0</v>
      </c>
      <c r="K18" s="91" t="b">
        <v>0</v>
      </c>
      <c r="L18" s="91" t="b">
        <v>0</v>
      </c>
    </row>
    <row r="19" spans="1:12" ht="15">
      <c r="A19" s="91" t="s">
        <v>707</v>
      </c>
      <c r="B19" s="91" t="s">
        <v>708</v>
      </c>
      <c r="C19" s="91">
        <v>5</v>
      </c>
      <c r="D19" s="130">
        <v>0.009250099030069292</v>
      </c>
      <c r="E19" s="130">
        <v>1.3224281403652116</v>
      </c>
      <c r="F19" s="91" t="s">
        <v>893</v>
      </c>
      <c r="G19" s="91" t="b">
        <v>0</v>
      </c>
      <c r="H19" s="91" t="b">
        <v>0</v>
      </c>
      <c r="I19" s="91" t="b">
        <v>0</v>
      </c>
      <c r="J19" s="91" t="b">
        <v>0</v>
      </c>
      <c r="K19" s="91" t="b">
        <v>0</v>
      </c>
      <c r="L19" s="91" t="b">
        <v>0</v>
      </c>
    </row>
    <row r="20" spans="1:12" ht="15">
      <c r="A20" s="91" t="s">
        <v>710</v>
      </c>
      <c r="B20" s="91" t="s">
        <v>237</v>
      </c>
      <c r="C20" s="91">
        <v>5</v>
      </c>
      <c r="D20" s="130">
        <v>0.009250099030069292</v>
      </c>
      <c r="E20" s="130">
        <v>1.6190933306267428</v>
      </c>
      <c r="F20" s="91" t="s">
        <v>893</v>
      </c>
      <c r="G20" s="91" t="b">
        <v>0</v>
      </c>
      <c r="H20" s="91" t="b">
        <v>0</v>
      </c>
      <c r="I20" s="91" t="b">
        <v>0</v>
      </c>
      <c r="J20" s="91" t="b">
        <v>0</v>
      </c>
      <c r="K20" s="91" t="b">
        <v>0</v>
      </c>
      <c r="L20" s="91" t="b">
        <v>0</v>
      </c>
    </row>
    <row r="21" spans="1:12" ht="15">
      <c r="A21" s="91" t="s">
        <v>237</v>
      </c>
      <c r="B21" s="91" t="s">
        <v>227</v>
      </c>
      <c r="C21" s="91">
        <v>5</v>
      </c>
      <c r="D21" s="130">
        <v>0.009250099030069292</v>
      </c>
      <c r="E21" s="130">
        <v>1.8409420802430991</v>
      </c>
      <c r="F21" s="91" t="s">
        <v>893</v>
      </c>
      <c r="G21" s="91" t="b">
        <v>0</v>
      </c>
      <c r="H21" s="91" t="b">
        <v>0</v>
      </c>
      <c r="I21" s="91" t="b">
        <v>0</v>
      </c>
      <c r="J21" s="91" t="b">
        <v>0</v>
      </c>
      <c r="K21" s="91" t="b">
        <v>0</v>
      </c>
      <c r="L21" s="91" t="b">
        <v>0</v>
      </c>
    </row>
    <row r="22" spans="1:12" ht="15">
      <c r="A22" s="91" t="s">
        <v>227</v>
      </c>
      <c r="B22" s="91" t="s">
        <v>711</v>
      </c>
      <c r="C22" s="91">
        <v>5</v>
      </c>
      <c r="D22" s="130">
        <v>0.009250099030069292</v>
      </c>
      <c r="E22" s="130">
        <v>1.5856695751397931</v>
      </c>
      <c r="F22" s="91" t="s">
        <v>893</v>
      </c>
      <c r="G22" s="91" t="b">
        <v>0</v>
      </c>
      <c r="H22" s="91" t="b">
        <v>0</v>
      </c>
      <c r="I22" s="91" t="b">
        <v>0</v>
      </c>
      <c r="J22" s="91" t="b">
        <v>0</v>
      </c>
      <c r="K22" s="91" t="b">
        <v>0</v>
      </c>
      <c r="L22" s="91" t="b">
        <v>0</v>
      </c>
    </row>
    <row r="23" spans="1:12" ht="15">
      <c r="A23" s="91" t="s">
        <v>849</v>
      </c>
      <c r="B23" s="91" t="s">
        <v>850</v>
      </c>
      <c r="C23" s="91">
        <v>5</v>
      </c>
      <c r="D23" s="130">
        <v>0.009250099030069292</v>
      </c>
      <c r="E23" s="130">
        <v>1.920123326290724</v>
      </c>
      <c r="F23" s="91" t="s">
        <v>893</v>
      </c>
      <c r="G23" s="91" t="b">
        <v>0</v>
      </c>
      <c r="H23" s="91" t="b">
        <v>0</v>
      </c>
      <c r="I23" s="91" t="b">
        <v>0</v>
      </c>
      <c r="J23" s="91" t="b">
        <v>0</v>
      </c>
      <c r="K23" s="91" t="b">
        <v>0</v>
      </c>
      <c r="L23" s="91" t="b">
        <v>0</v>
      </c>
    </row>
    <row r="24" spans="1:12" ht="15">
      <c r="A24" s="91" t="s">
        <v>850</v>
      </c>
      <c r="B24" s="91" t="s">
        <v>851</v>
      </c>
      <c r="C24" s="91">
        <v>5</v>
      </c>
      <c r="D24" s="130">
        <v>0.009250099030069292</v>
      </c>
      <c r="E24" s="130">
        <v>1.920123326290724</v>
      </c>
      <c r="F24" s="91" t="s">
        <v>893</v>
      </c>
      <c r="G24" s="91" t="b">
        <v>0</v>
      </c>
      <c r="H24" s="91" t="b">
        <v>0</v>
      </c>
      <c r="I24" s="91" t="b">
        <v>0</v>
      </c>
      <c r="J24" s="91" t="b">
        <v>0</v>
      </c>
      <c r="K24" s="91" t="b">
        <v>0</v>
      </c>
      <c r="L24" s="91" t="b">
        <v>0</v>
      </c>
    </row>
    <row r="25" spans="1:12" ht="15">
      <c r="A25" s="91" t="s">
        <v>851</v>
      </c>
      <c r="B25" s="91" t="s">
        <v>852</v>
      </c>
      <c r="C25" s="91">
        <v>5</v>
      </c>
      <c r="D25" s="130">
        <v>0.009250099030069292</v>
      </c>
      <c r="E25" s="130">
        <v>1.920123326290724</v>
      </c>
      <c r="F25" s="91" t="s">
        <v>893</v>
      </c>
      <c r="G25" s="91" t="b">
        <v>0</v>
      </c>
      <c r="H25" s="91" t="b">
        <v>0</v>
      </c>
      <c r="I25" s="91" t="b">
        <v>0</v>
      </c>
      <c r="J25" s="91" t="b">
        <v>0</v>
      </c>
      <c r="K25" s="91" t="b">
        <v>0</v>
      </c>
      <c r="L25" s="91" t="b">
        <v>0</v>
      </c>
    </row>
    <row r="26" spans="1:12" ht="15">
      <c r="A26" s="91" t="s">
        <v>852</v>
      </c>
      <c r="B26" s="91" t="s">
        <v>853</v>
      </c>
      <c r="C26" s="91">
        <v>5</v>
      </c>
      <c r="D26" s="130">
        <v>0.009250099030069292</v>
      </c>
      <c r="E26" s="130">
        <v>1.920123326290724</v>
      </c>
      <c r="F26" s="91" t="s">
        <v>893</v>
      </c>
      <c r="G26" s="91" t="b">
        <v>0</v>
      </c>
      <c r="H26" s="91" t="b">
        <v>0</v>
      </c>
      <c r="I26" s="91" t="b">
        <v>0</v>
      </c>
      <c r="J26" s="91" t="b">
        <v>0</v>
      </c>
      <c r="K26" s="91" t="b">
        <v>0</v>
      </c>
      <c r="L26" s="91" t="b">
        <v>0</v>
      </c>
    </row>
    <row r="27" spans="1:12" ht="15">
      <c r="A27" s="91" t="s">
        <v>853</v>
      </c>
      <c r="B27" s="91" t="s">
        <v>687</v>
      </c>
      <c r="C27" s="91">
        <v>5</v>
      </c>
      <c r="D27" s="130">
        <v>0.009250099030069292</v>
      </c>
      <c r="E27" s="130">
        <v>1.6648508211874178</v>
      </c>
      <c r="F27" s="91" t="s">
        <v>893</v>
      </c>
      <c r="G27" s="91" t="b">
        <v>0</v>
      </c>
      <c r="H27" s="91" t="b">
        <v>0</v>
      </c>
      <c r="I27" s="91" t="b">
        <v>0</v>
      </c>
      <c r="J27" s="91" t="b">
        <v>0</v>
      </c>
      <c r="K27" s="91" t="b">
        <v>0</v>
      </c>
      <c r="L27" s="91" t="b">
        <v>0</v>
      </c>
    </row>
    <row r="28" spans="1:12" ht="15">
      <c r="A28" s="91" t="s">
        <v>687</v>
      </c>
      <c r="B28" s="91" t="s">
        <v>713</v>
      </c>
      <c r="C28" s="91">
        <v>5</v>
      </c>
      <c r="D28" s="130">
        <v>0.009250099030069292</v>
      </c>
      <c r="E28" s="130">
        <v>1.3638208255234368</v>
      </c>
      <c r="F28" s="91" t="s">
        <v>893</v>
      </c>
      <c r="G28" s="91" t="b">
        <v>0</v>
      </c>
      <c r="H28" s="91" t="b">
        <v>0</v>
      </c>
      <c r="I28" s="91" t="b">
        <v>0</v>
      </c>
      <c r="J28" s="91" t="b">
        <v>0</v>
      </c>
      <c r="K28" s="91" t="b">
        <v>0</v>
      </c>
      <c r="L28" s="91" t="b">
        <v>0</v>
      </c>
    </row>
    <row r="29" spans="1:12" ht="15">
      <c r="A29" s="91" t="s">
        <v>704</v>
      </c>
      <c r="B29" s="91" t="s">
        <v>854</v>
      </c>
      <c r="C29" s="91">
        <v>5</v>
      </c>
      <c r="D29" s="130">
        <v>0.009250099030069292</v>
      </c>
      <c r="E29" s="130">
        <v>1.3886444092484689</v>
      </c>
      <c r="F29" s="91" t="s">
        <v>893</v>
      </c>
      <c r="G29" s="91" t="b">
        <v>0</v>
      </c>
      <c r="H29" s="91" t="b">
        <v>0</v>
      </c>
      <c r="I29" s="91" t="b">
        <v>0</v>
      </c>
      <c r="J29" s="91" t="b">
        <v>0</v>
      </c>
      <c r="K29" s="91" t="b">
        <v>0</v>
      </c>
      <c r="L29" s="91" t="b">
        <v>0</v>
      </c>
    </row>
    <row r="30" spans="1:12" ht="15">
      <c r="A30" s="91" t="s">
        <v>854</v>
      </c>
      <c r="B30" s="91" t="s">
        <v>855</v>
      </c>
      <c r="C30" s="91">
        <v>5</v>
      </c>
      <c r="D30" s="130">
        <v>0.009250099030069292</v>
      </c>
      <c r="E30" s="130">
        <v>1.920123326290724</v>
      </c>
      <c r="F30" s="91" t="s">
        <v>893</v>
      </c>
      <c r="G30" s="91" t="b">
        <v>0</v>
      </c>
      <c r="H30" s="91" t="b">
        <v>0</v>
      </c>
      <c r="I30" s="91" t="b">
        <v>0</v>
      </c>
      <c r="J30" s="91" t="b">
        <v>0</v>
      </c>
      <c r="K30" s="91" t="b">
        <v>0</v>
      </c>
      <c r="L30" s="91" t="b">
        <v>0</v>
      </c>
    </row>
    <row r="31" spans="1:12" ht="15">
      <c r="A31" s="91" t="s">
        <v>855</v>
      </c>
      <c r="B31" s="91" t="s">
        <v>702</v>
      </c>
      <c r="C31" s="91">
        <v>5</v>
      </c>
      <c r="D31" s="130">
        <v>0.009250099030069292</v>
      </c>
      <c r="E31" s="130">
        <v>1.2968740358928235</v>
      </c>
      <c r="F31" s="91" t="s">
        <v>893</v>
      </c>
      <c r="G31" s="91" t="b">
        <v>0</v>
      </c>
      <c r="H31" s="91" t="b">
        <v>0</v>
      </c>
      <c r="I31" s="91" t="b">
        <v>0</v>
      </c>
      <c r="J31" s="91" t="b">
        <v>0</v>
      </c>
      <c r="K31" s="91" t="b">
        <v>0</v>
      </c>
      <c r="L31" s="91" t="b">
        <v>0</v>
      </c>
    </row>
    <row r="32" spans="1:12" ht="15">
      <c r="A32" s="91" t="s">
        <v>714</v>
      </c>
      <c r="B32" s="91" t="s">
        <v>687</v>
      </c>
      <c r="C32" s="91">
        <v>4</v>
      </c>
      <c r="D32" s="130">
        <v>0.008261501561904824</v>
      </c>
      <c r="E32" s="130">
        <v>1.5679408081793613</v>
      </c>
      <c r="F32" s="91" t="s">
        <v>893</v>
      </c>
      <c r="G32" s="91" t="b">
        <v>0</v>
      </c>
      <c r="H32" s="91" t="b">
        <v>0</v>
      </c>
      <c r="I32" s="91" t="b">
        <v>0</v>
      </c>
      <c r="J32" s="91" t="b">
        <v>0</v>
      </c>
      <c r="K32" s="91" t="b">
        <v>0</v>
      </c>
      <c r="L32" s="91" t="b">
        <v>0</v>
      </c>
    </row>
    <row r="33" spans="1:12" ht="15">
      <c r="A33" s="91" t="s">
        <v>687</v>
      </c>
      <c r="B33" s="91" t="s">
        <v>849</v>
      </c>
      <c r="C33" s="91">
        <v>4</v>
      </c>
      <c r="D33" s="130">
        <v>0.008261501561904824</v>
      </c>
      <c r="E33" s="130">
        <v>1.5679408081793613</v>
      </c>
      <c r="F33" s="91" t="s">
        <v>893</v>
      </c>
      <c r="G33" s="91" t="b">
        <v>0</v>
      </c>
      <c r="H33" s="91" t="b">
        <v>0</v>
      </c>
      <c r="I33" s="91" t="b">
        <v>0</v>
      </c>
      <c r="J33" s="91" t="b">
        <v>0</v>
      </c>
      <c r="K33" s="91" t="b">
        <v>0</v>
      </c>
      <c r="L33" s="91" t="b">
        <v>0</v>
      </c>
    </row>
    <row r="34" spans="1:12" ht="15">
      <c r="A34" s="91" t="s">
        <v>702</v>
      </c>
      <c r="B34" s="91" t="s">
        <v>711</v>
      </c>
      <c r="C34" s="91">
        <v>3</v>
      </c>
      <c r="D34" s="130">
        <v>0.0070290510821506185</v>
      </c>
      <c r="E34" s="130">
        <v>0.9958440402288423</v>
      </c>
      <c r="F34" s="91" t="s">
        <v>893</v>
      </c>
      <c r="G34" s="91" t="b">
        <v>0</v>
      </c>
      <c r="H34" s="91" t="b">
        <v>0</v>
      </c>
      <c r="I34" s="91" t="b">
        <v>0</v>
      </c>
      <c r="J34" s="91" t="b">
        <v>0</v>
      </c>
      <c r="K34" s="91" t="b">
        <v>0</v>
      </c>
      <c r="L34" s="91" t="b">
        <v>0</v>
      </c>
    </row>
    <row r="35" spans="1:12" ht="15">
      <c r="A35" s="91" t="s">
        <v>705</v>
      </c>
      <c r="B35" s="91" t="s">
        <v>860</v>
      </c>
      <c r="C35" s="91">
        <v>3</v>
      </c>
      <c r="D35" s="130">
        <v>0.0070290510821506185</v>
      </c>
      <c r="E35" s="130">
        <v>1.4430020715710616</v>
      </c>
      <c r="F35" s="91" t="s">
        <v>893</v>
      </c>
      <c r="G35" s="91" t="b">
        <v>0</v>
      </c>
      <c r="H35" s="91" t="b">
        <v>0</v>
      </c>
      <c r="I35" s="91" t="b">
        <v>0</v>
      </c>
      <c r="J35" s="91" t="b">
        <v>0</v>
      </c>
      <c r="K35" s="91" t="b">
        <v>0</v>
      </c>
      <c r="L35" s="91" t="b">
        <v>0</v>
      </c>
    </row>
    <row r="36" spans="1:12" ht="15">
      <c r="A36" s="91" t="s">
        <v>860</v>
      </c>
      <c r="B36" s="91" t="s">
        <v>861</v>
      </c>
      <c r="C36" s="91">
        <v>3</v>
      </c>
      <c r="D36" s="130">
        <v>0.0070290510821506185</v>
      </c>
      <c r="E36" s="130">
        <v>2.14197207590708</v>
      </c>
      <c r="F36" s="91" t="s">
        <v>893</v>
      </c>
      <c r="G36" s="91" t="b">
        <v>0</v>
      </c>
      <c r="H36" s="91" t="b">
        <v>0</v>
      </c>
      <c r="I36" s="91" t="b">
        <v>0</v>
      </c>
      <c r="J36" s="91" t="b">
        <v>0</v>
      </c>
      <c r="K36" s="91" t="b">
        <v>0</v>
      </c>
      <c r="L36" s="91" t="b">
        <v>0</v>
      </c>
    </row>
    <row r="37" spans="1:12" ht="15">
      <c r="A37" s="91" t="s">
        <v>861</v>
      </c>
      <c r="B37" s="91" t="s">
        <v>862</v>
      </c>
      <c r="C37" s="91">
        <v>3</v>
      </c>
      <c r="D37" s="130">
        <v>0.0070290510821506185</v>
      </c>
      <c r="E37" s="130">
        <v>2.14197207590708</v>
      </c>
      <c r="F37" s="91" t="s">
        <v>893</v>
      </c>
      <c r="G37" s="91" t="b">
        <v>0</v>
      </c>
      <c r="H37" s="91" t="b">
        <v>0</v>
      </c>
      <c r="I37" s="91" t="b">
        <v>0</v>
      </c>
      <c r="J37" s="91" t="b">
        <v>0</v>
      </c>
      <c r="K37" s="91" t="b">
        <v>0</v>
      </c>
      <c r="L37" s="91" t="b">
        <v>0</v>
      </c>
    </row>
    <row r="38" spans="1:12" ht="15">
      <c r="A38" s="91" t="s">
        <v>862</v>
      </c>
      <c r="B38" s="91" t="s">
        <v>229</v>
      </c>
      <c r="C38" s="91">
        <v>3</v>
      </c>
      <c r="D38" s="130">
        <v>0.0070290510821506185</v>
      </c>
      <c r="E38" s="130">
        <v>2.0170333392987803</v>
      </c>
      <c r="F38" s="91" t="s">
        <v>893</v>
      </c>
      <c r="G38" s="91" t="b">
        <v>0</v>
      </c>
      <c r="H38" s="91" t="b">
        <v>0</v>
      </c>
      <c r="I38" s="91" t="b">
        <v>0</v>
      </c>
      <c r="J38" s="91" t="b">
        <v>0</v>
      </c>
      <c r="K38" s="91" t="b">
        <v>0</v>
      </c>
      <c r="L38" s="91" t="b">
        <v>0</v>
      </c>
    </row>
    <row r="39" spans="1:12" ht="15">
      <c r="A39" s="91" t="s">
        <v>226</v>
      </c>
      <c r="B39" s="91" t="s">
        <v>704</v>
      </c>
      <c r="C39" s="91">
        <v>3</v>
      </c>
      <c r="D39" s="130">
        <v>0.0070290510821506185</v>
      </c>
      <c r="E39" s="130">
        <v>0.8243729788099062</v>
      </c>
      <c r="F39" s="91" t="s">
        <v>893</v>
      </c>
      <c r="G39" s="91" t="b">
        <v>0</v>
      </c>
      <c r="H39" s="91" t="b">
        <v>0</v>
      </c>
      <c r="I39" s="91" t="b">
        <v>0</v>
      </c>
      <c r="J39" s="91" t="b">
        <v>0</v>
      </c>
      <c r="K39" s="91" t="b">
        <v>0</v>
      </c>
      <c r="L39" s="91" t="b">
        <v>0</v>
      </c>
    </row>
    <row r="40" spans="1:12" ht="15">
      <c r="A40" s="91" t="s">
        <v>704</v>
      </c>
      <c r="B40" s="91" t="s">
        <v>863</v>
      </c>
      <c r="C40" s="91">
        <v>3</v>
      </c>
      <c r="D40" s="130">
        <v>0.0070290510821506185</v>
      </c>
      <c r="E40" s="130">
        <v>1.3886444092484689</v>
      </c>
      <c r="F40" s="91" t="s">
        <v>893</v>
      </c>
      <c r="G40" s="91" t="b">
        <v>0</v>
      </c>
      <c r="H40" s="91" t="b">
        <v>0</v>
      </c>
      <c r="I40" s="91" t="b">
        <v>0</v>
      </c>
      <c r="J40" s="91" t="b">
        <v>0</v>
      </c>
      <c r="K40" s="91" t="b">
        <v>0</v>
      </c>
      <c r="L40" s="91" t="b">
        <v>0</v>
      </c>
    </row>
    <row r="41" spans="1:12" ht="15">
      <c r="A41" s="91" t="s">
        <v>863</v>
      </c>
      <c r="B41" s="91" t="s">
        <v>864</v>
      </c>
      <c r="C41" s="91">
        <v>3</v>
      </c>
      <c r="D41" s="130">
        <v>0.0070290510821506185</v>
      </c>
      <c r="E41" s="130">
        <v>2.14197207590708</v>
      </c>
      <c r="F41" s="91" t="s">
        <v>893</v>
      </c>
      <c r="G41" s="91" t="b">
        <v>0</v>
      </c>
      <c r="H41" s="91" t="b">
        <v>0</v>
      </c>
      <c r="I41" s="91" t="b">
        <v>0</v>
      </c>
      <c r="J41" s="91" t="b">
        <v>0</v>
      </c>
      <c r="K41" s="91" t="b">
        <v>0</v>
      </c>
      <c r="L41" s="91" t="b">
        <v>0</v>
      </c>
    </row>
    <row r="42" spans="1:12" ht="15">
      <c r="A42" s="91" t="s">
        <v>864</v>
      </c>
      <c r="B42" s="91" t="s">
        <v>865</v>
      </c>
      <c r="C42" s="91">
        <v>3</v>
      </c>
      <c r="D42" s="130">
        <v>0.0070290510821506185</v>
      </c>
      <c r="E42" s="130">
        <v>2.14197207590708</v>
      </c>
      <c r="F42" s="91" t="s">
        <v>893</v>
      </c>
      <c r="G42" s="91" t="b">
        <v>0</v>
      </c>
      <c r="H42" s="91" t="b">
        <v>0</v>
      </c>
      <c r="I42" s="91" t="b">
        <v>0</v>
      </c>
      <c r="J42" s="91" t="b">
        <v>0</v>
      </c>
      <c r="K42" s="91" t="b">
        <v>0</v>
      </c>
      <c r="L42" s="91" t="b">
        <v>0</v>
      </c>
    </row>
    <row r="43" spans="1:12" ht="15">
      <c r="A43" s="91" t="s">
        <v>865</v>
      </c>
      <c r="B43" s="91" t="s">
        <v>866</v>
      </c>
      <c r="C43" s="91">
        <v>3</v>
      </c>
      <c r="D43" s="130">
        <v>0.0070290510821506185</v>
      </c>
      <c r="E43" s="130">
        <v>2.14197207590708</v>
      </c>
      <c r="F43" s="91" t="s">
        <v>893</v>
      </c>
      <c r="G43" s="91" t="b">
        <v>0</v>
      </c>
      <c r="H43" s="91" t="b">
        <v>0</v>
      </c>
      <c r="I43" s="91" t="b">
        <v>0</v>
      </c>
      <c r="J43" s="91" t="b">
        <v>0</v>
      </c>
      <c r="K43" s="91" t="b">
        <v>0</v>
      </c>
      <c r="L43" s="91" t="b">
        <v>0</v>
      </c>
    </row>
    <row r="44" spans="1:12" ht="15">
      <c r="A44" s="91" t="s">
        <v>866</v>
      </c>
      <c r="B44" s="91" t="s">
        <v>867</v>
      </c>
      <c r="C44" s="91">
        <v>3</v>
      </c>
      <c r="D44" s="130">
        <v>0.0070290510821506185</v>
      </c>
      <c r="E44" s="130">
        <v>2.14197207590708</v>
      </c>
      <c r="F44" s="91" t="s">
        <v>893</v>
      </c>
      <c r="G44" s="91" t="b">
        <v>0</v>
      </c>
      <c r="H44" s="91" t="b">
        <v>0</v>
      </c>
      <c r="I44" s="91" t="b">
        <v>0</v>
      </c>
      <c r="J44" s="91" t="b">
        <v>0</v>
      </c>
      <c r="K44" s="91" t="b">
        <v>0</v>
      </c>
      <c r="L44" s="91" t="b">
        <v>0</v>
      </c>
    </row>
    <row r="45" spans="1:12" ht="15">
      <c r="A45" s="91" t="s">
        <v>867</v>
      </c>
      <c r="B45" s="91" t="s">
        <v>868</v>
      </c>
      <c r="C45" s="91">
        <v>3</v>
      </c>
      <c r="D45" s="130">
        <v>0.0070290510821506185</v>
      </c>
      <c r="E45" s="130">
        <v>2.14197207590708</v>
      </c>
      <c r="F45" s="91" t="s">
        <v>893</v>
      </c>
      <c r="G45" s="91" t="b">
        <v>0</v>
      </c>
      <c r="H45" s="91" t="b">
        <v>0</v>
      </c>
      <c r="I45" s="91" t="b">
        <v>0</v>
      </c>
      <c r="J45" s="91" t="b">
        <v>0</v>
      </c>
      <c r="K45" s="91" t="b">
        <v>0</v>
      </c>
      <c r="L45" s="91" t="b">
        <v>0</v>
      </c>
    </row>
    <row r="46" spans="1:12" ht="15">
      <c r="A46" s="91" t="s">
        <v>222</v>
      </c>
      <c r="B46" s="91" t="s">
        <v>714</v>
      </c>
      <c r="C46" s="91">
        <v>3</v>
      </c>
      <c r="D46" s="130">
        <v>0.0070290510821506185</v>
      </c>
      <c r="E46" s="130">
        <v>1.4729652949485048</v>
      </c>
      <c r="F46" s="91" t="s">
        <v>893</v>
      </c>
      <c r="G46" s="91" t="b">
        <v>0</v>
      </c>
      <c r="H46" s="91" t="b">
        <v>0</v>
      </c>
      <c r="I46" s="91" t="b">
        <v>0</v>
      </c>
      <c r="J46" s="91" t="b">
        <v>0</v>
      </c>
      <c r="K46" s="91" t="b">
        <v>0</v>
      </c>
      <c r="L46" s="91" t="b">
        <v>0</v>
      </c>
    </row>
    <row r="47" spans="1:12" ht="15">
      <c r="A47" s="91" t="s">
        <v>702</v>
      </c>
      <c r="B47" s="91" t="s">
        <v>869</v>
      </c>
      <c r="C47" s="91">
        <v>3</v>
      </c>
      <c r="D47" s="130">
        <v>0.0070290510821506185</v>
      </c>
      <c r="E47" s="130">
        <v>1.4729652949485048</v>
      </c>
      <c r="F47" s="91" t="s">
        <v>893</v>
      </c>
      <c r="G47" s="91" t="b">
        <v>0</v>
      </c>
      <c r="H47" s="91" t="b">
        <v>0</v>
      </c>
      <c r="I47" s="91" t="b">
        <v>0</v>
      </c>
      <c r="J47" s="91" t="b">
        <v>0</v>
      </c>
      <c r="K47" s="91" t="b">
        <v>0</v>
      </c>
      <c r="L47" s="91" t="b">
        <v>0</v>
      </c>
    </row>
    <row r="48" spans="1:12" ht="15">
      <c r="A48" s="91" t="s">
        <v>702</v>
      </c>
      <c r="B48" s="91" t="s">
        <v>856</v>
      </c>
      <c r="C48" s="91">
        <v>3</v>
      </c>
      <c r="D48" s="130">
        <v>0.0070290510821506185</v>
      </c>
      <c r="E48" s="130">
        <v>1.2511165453321484</v>
      </c>
      <c r="F48" s="91" t="s">
        <v>893</v>
      </c>
      <c r="G48" s="91" t="b">
        <v>0</v>
      </c>
      <c r="H48" s="91" t="b">
        <v>0</v>
      </c>
      <c r="I48" s="91" t="b">
        <v>0</v>
      </c>
      <c r="J48" s="91" t="b">
        <v>0</v>
      </c>
      <c r="K48" s="91" t="b">
        <v>0</v>
      </c>
      <c r="L48" s="91" t="b">
        <v>0</v>
      </c>
    </row>
    <row r="49" spans="1:12" ht="15">
      <c r="A49" s="91" t="s">
        <v>705</v>
      </c>
      <c r="B49" s="91" t="s">
        <v>870</v>
      </c>
      <c r="C49" s="91">
        <v>2</v>
      </c>
      <c r="D49" s="130">
        <v>0.0054686618727923285</v>
      </c>
      <c r="E49" s="130">
        <v>1.4430020715710616</v>
      </c>
      <c r="F49" s="91" t="s">
        <v>893</v>
      </c>
      <c r="G49" s="91" t="b">
        <v>0</v>
      </c>
      <c r="H49" s="91" t="b">
        <v>0</v>
      </c>
      <c r="I49" s="91" t="b">
        <v>0</v>
      </c>
      <c r="J49" s="91" t="b">
        <v>0</v>
      </c>
      <c r="K49" s="91" t="b">
        <v>0</v>
      </c>
      <c r="L49" s="91" t="b">
        <v>0</v>
      </c>
    </row>
    <row r="50" spans="1:12" ht="15">
      <c r="A50" s="91" t="s">
        <v>870</v>
      </c>
      <c r="B50" s="91" t="s">
        <v>871</v>
      </c>
      <c r="C50" s="91">
        <v>2</v>
      </c>
      <c r="D50" s="130">
        <v>0.0054686618727923285</v>
      </c>
      <c r="E50" s="130">
        <v>2.3180633349627615</v>
      </c>
      <c r="F50" s="91" t="s">
        <v>893</v>
      </c>
      <c r="G50" s="91" t="b">
        <v>0</v>
      </c>
      <c r="H50" s="91" t="b">
        <v>0</v>
      </c>
      <c r="I50" s="91" t="b">
        <v>0</v>
      </c>
      <c r="J50" s="91" t="b">
        <v>0</v>
      </c>
      <c r="K50" s="91" t="b">
        <v>0</v>
      </c>
      <c r="L50" s="91" t="b">
        <v>0</v>
      </c>
    </row>
    <row r="51" spans="1:12" ht="15">
      <c r="A51" s="91" t="s">
        <v>871</v>
      </c>
      <c r="B51" s="91" t="s">
        <v>872</v>
      </c>
      <c r="C51" s="91">
        <v>2</v>
      </c>
      <c r="D51" s="130">
        <v>0.0054686618727923285</v>
      </c>
      <c r="E51" s="130">
        <v>2.3180633349627615</v>
      </c>
      <c r="F51" s="91" t="s">
        <v>893</v>
      </c>
      <c r="G51" s="91" t="b">
        <v>0</v>
      </c>
      <c r="H51" s="91" t="b">
        <v>0</v>
      </c>
      <c r="I51" s="91" t="b">
        <v>0</v>
      </c>
      <c r="J51" s="91" t="b">
        <v>0</v>
      </c>
      <c r="K51" s="91" t="b">
        <v>0</v>
      </c>
      <c r="L51" s="91" t="b">
        <v>0</v>
      </c>
    </row>
    <row r="52" spans="1:12" ht="15">
      <c r="A52" s="91" t="s">
        <v>872</v>
      </c>
      <c r="B52" s="91" t="s">
        <v>857</v>
      </c>
      <c r="C52" s="91">
        <v>2</v>
      </c>
      <c r="D52" s="130">
        <v>0.0054686618727923285</v>
      </c>
      <c r="E52" s="130">
        <v>2.14197207590708</v>
      </c>
      <c r="F52" s="91" t="s">
        <v>893</v>
      </c>
      <c r="G52" s="91" t="b">
        <v>0</v>
      </c>
      <c r="H52" s="91" t="b">
        <v>0</v>
      </c>
      <c r="I52" s="91" t="b">
        <v>0</v>
      </c>
      <c r="J52" s="91" t="b">
        <v>0</v>
      </c>
      <c r="K52" s="91" t="b">
        <v>0</v>
      </c>
      <c r="L52" s="91" t="b">
        <v>0</v>
      </c>
    </row>
    <row r="53" spans="1:12" ht="15">
      <c r="A53" s="91" t="s">
        <v>857</v>
      </c>
      <c r="B53" s="91" t="s">
        <v>873</v>
      </c>
      <c r="C53" s="91">
        <v>2</v>
      </c>
      <c r="D53" s="130">
        <v>0.0054686618727923285</v>
      </c>
      <c r="E53" s="130">
        <v>2.14197207590708</v>
      </c>
      <c r="F53" s="91" t="s">
        <v>893</v>
      </c>
      <c r="G53" s="91" t="b">
        <v>0</v>
      </c>
      <c r="H53" s="91" t="b">
        <v>0</v>
      </c>
      <c r="I53" s="91" t="b">
        <v>0</v>
      </c>
      <c r="J53" s="91" t="b">
        <v>0</v>
      </c>
      <c r="K53" s="91" t="b">
        <v>0</v>
      </c>
      <c r="L53" s="91" t="b">
        <v>0</v>
      </c>
    </row>
    <row r="54" spans="1:12" ht="15">
      <c r="A54" s="91" t="s">
        <v>873</v>
      </c>
      <c r="B54" s="91" t="s">
        <v>713</v>
      </c>
      <c r="C54" s="91">
        <v>2</v>
      </c>
      <c r="D54" s="130">
        <v>0.0054686618727923285</v>
      </c>
      <c r="E54" s="130">
        <v>1.6190933306267428</v>
      </c>
      <c r="F54" s="91" t="s">
        <v>893</v>
      </c>
      <c r="G54" s="91" t="b">
        <v>0</v>
      </c>
      <c r="H54" s="91" t="b">
        <v>0</v>
      </c>
      <c r="I54" s="91" t="b">
        <v>0</v>
      </c>
      <c r="J54" s="91" t="b">
        <v>0</v>
      </c>
      <c r="K54" s="91" t="b">
        <v>0</v>
      </c>
      <c r="L54" s="91" t="b">
        <v>0</v>
      </c>
    </row>
    <row r="55" spans="1:12" ht="15">
      <c r="A55" s="91" t="s">
        <v>222</v>
      </c>
      <c r="B55" s="91" t="s">
        <v>705</v>
      </c>
      <c r="C55" s="91">
        <v>2</v>
      </c>
      <c r="D55" s="130">
        <v>0.0054686618727923285</v>
      </c>
      <c r="E55" s="130">
        <v>0.773995290612486</v>
      </c>
      <c r="F55" s="91" t="s">
        <v>893</v>
      </c>
      <c r="G55" s="91" t="b">
        <v>0</v>
      </c>
      <c r="H55" s="91" t="b">
        <v>0</v>
      </c>
      <c r="I55" s="91" t="b">
        <v>0</v>
      </c>
      <c r="J55" s="91" t="b">
        <v>0</v>
      </c>
      <c r="K55" s="91" t="b">
        <v>0</v>
      </c>
      <c r="L55" s="91" t="b">
        <v>0</v>
      </c>
    </row>
    <row r="56" spans="1:12" ht="15">
      <c r="A56" s="91" t="s">
        <v>876</v>
      </c>
      <c r="B56" s="91" t="s">
        <v>703</v>
      </c>
      <c r="C56" s="91">
        <v>2</v>
      </c>
      <c r="D56" s="130">
        <v>0.0054686618727923285</v>
      </c>
      <c r="E56" s="130">
        <v>1.340339729673914</v>
      </c>
      <c r="F56" s="91" t="s">
        <v>893</v>
      </c>
      <c r="G56" s="91" t="b">
        <v>0</v>
      </c>
      <c r="H56" s="91" t="b">
        <v>0</v>
      </c>
      <c r="I56" s="91" t="b">
        <v>0</v>
      </c>
      <c r="J56" s="91" t="b">
        <v>0</v>
      </c>
      <c r="K56" s="91" t="b">
        <v>0</v>
      </c>
      <c r="L56" s="91" t="b">
        <v>0</v>
      </c>
    </row>
    <row r="57" spans="1:12" ht="15">
      <c r="A57" s="91" t="s">
        <v>703</v>
      </c>
      <c r="B57" s="91" t="s">
        <v>877</v>
      </c>
      <c r="C57" s="91">
        <v>2</v>
      </c>
      <c r="D57" s="130">
        <v>0.0054686618727923285</v>
      </c>
      <c r="E57" s="130">
        <v>1.3180633349627615</v>
      </c>
      <c r="F57" s="91" t="s">
        <v>893</v>
      </c>
      <c r="G57" s="91" t="b">
        <v>0</v>
      </c>
      <c r="H57" s="91" t="b">
        <v>0</v>
      </c>
      <c r="I57" s="91" t="b">
        <v>0</v>
      </c>
      <c r="J57" s="91" t="b">
        <v>0</v>
      </c>
      <c r="K57" s="91" t="b">
        <v>0</v>
      </c>
      <c r="L57" s="91" t="b">
        <v>0</v>
      </c>
    </row>
    <row r="58" spans="1:12" ht="15">
      <c r="A58" s="91" t="s">
        <v>877</v>
      </c>
      <c r="B58" s="91" t="s">
        <v>878</v>
      </c>
      <c r="C58" s="91">
        <v>2</v>
      </c>
      <c r="D58" s="130">
        <v>0.0054686618727923285</v>
      </c>
      <c r="E58" s="130">
        <v>2.3180633349627615</v>
      </c>
      <c r="F58" s="91" t="s">
        <v>893</v>
      </c>
      <c r="G58" s="91" t="b">
        <v>0</v>
      </c>
      <c r="H58" s="91" t="b">
        <v>0</v>
      </c>
      <c r="I58" s="91" t="b">
        <v>0</v>
      </c>
      <c r="J58" s="91" t="b">
        <v>0</v>
      </c>
      <c r="K58" s="91" t="b">
        <v>0</v>
      </c>
      <c r="L58" s="91" t="b">
        <v>0</v>
      </c>
    </row>
    <row r="59" spans="1:12" ht="15">
      <c r="A59" s="91" t="s">
        <v>878</v>
      </c>
      <c r="B59" s="91" t="s">
        <v>879</v>
      </c>
      <c r="C59" s="91">
        <v>2</v>
      </c>
      <c r="D59" s="130">
        <v>0.0054686618727923285</v>
      </c>
      <c r="E59" s="130">
        <v>2.3180633349627615</v>
      </c>
      <c r="F59" s="91" t="s">
        <v>893</v>
      </c>
      <c r="G59" s="91" t="b">
        <v>0</v>
      </c>
      <c r="H59" s="91" t="b">
        <v>0</v>
      </c>
      <c r="I59" s="91" t="b">
        <v>0</v>
      </c>
      <c r="J59" s="91" t="b">
        <v>0</v>
      </c>
      <c r="K59" s="91" t="b">
        <v>0</v>
      </c>
      <c r="L59" s="91" t="b">
        <v>0</v>
      </c>
    </row>
    <row r="60" spans="1:12" ht="15">
      <c r="A60" s="91" t="s">
        <v>879</v>
      </c>
      <c r="B60" s="91" t="s">
        <v>880</v>
      </c>
      <c r="C60" s="91">
        <v>2</v>
      </c>
      <c r="D60" s="130">
        <v>0.0054686618727923285</v>
      </c>
      <c r="E60" s="130">
        <v>2.3180633349627615</v>
      </c>
      <c r="F60" s="91" t="s">
        <v>893</v>
      </c>
      <c r="G60" s="91" t="b">
        <v>0</v>
      </c>
      <c r="H60" s="91" t="b">
        <v>0</v>
      </c>
      <c r="I60" s="91" t="b">
        <v>0</v>
      </c>
      <c r="J60" s="91" t="b">
        <v>0</v>
      </c>
      <c r="K60" s="91" t="b">
        <v>0</v>
      </c>
      <c r="L60" s="91" t="b">
        <v>0</v>
      </c>
    </row>
    <row r="61" spans="1:12" ht="15">
      <c r="A61" s="91" t="s">
        <v>881</v>
      </c>
      <c r="B61" s="91" t="s">
        <v>858</v>
      </c>
      <c r="C61" s="91">
        <v>2</v>
      </c>
      <c r="D61" s="130">
        <v>0.0054686618727923285</v>
      </c>
      <c r="E61" s="130">
        <v>2.14197207590708</v>
      </c>
      <c r="F61" s="91" t="s">
        <v>893</v>
      </c>
      <c r="G61" s="91" t="b">
        <v>0</v>
      </c>
      <c r="H61" s="91" t="b">
        <v>0</v>
      </c>
      <c r="I61" s="91" t="b">
        <v>0</v>
      </c>
      <c r="J61" s="91" t="b">
        <v>0</v>
      </c>
      <c r="K61" s="91" t="b">
        <v>0</v>
      </c>
      <c r="L61" s="91" t="b">
        <v>0</v>
      </c>
    </row>
    <row r="62" spans="1:12" ht="15">
      <c r="A62" s="91" t="s">
        <v>229</v>
      </c>
      <c r="B62" s="91" t="s">
        <v>713</v>
      </c>
      <c r="C62" s="91">
        <v>2</v>
      </c>
      <c r="D62" s="130">
        <v>0.0054686618727923285</v>
      </c>
      <c r="E62" s="130">
        <v>1.3180633349627615</v>
      </c>
      <c r="F62" s="91" t="s">
        <v>893</v>
      </c>
      <c r="G62" s="91" t="b">
        <v>0</v>
      </c>
      <c r="H62" s="91" t="b">
        <v>0</v>
      </c>
      <c r="I62" s="91" t="b">
        <v>0</v>
      </c>
      <c r="J62" s="91" t="b">
        <v>0</v>
      </c>
      <c r="K62" s="91" t="b">
        <v>0</v>
      </c>
      <c r="L62" s="91" t="b">
        <v>0</v>
      </c>
    </row>
    <row r="63" spans="1:12" ht="15">
      <c r="A63" s="91" t="s">
        <v>713</v>
      </c>
      <c r="B63" s="91" t="s">
        <v>226</v>
      </c>
      <c r="C63" s="91">
        <v>2</v>
      </c>
      <c r="D63" s="130">
        <v>0.0054686618727923285</v>
      </c>
      <c r="E63" s="130">
        <v>1.3180633349627615</v>
      </c>
      <c r="F63" s="91" t="s">
        <v>893</v>
      </c>
      <c r="G63" s="91" t="b">
        <v>0</v>
      </c>
      <c r="H63" s="91" t="b">
        <v>0</v>
      </c>
      <c r="I63" s="91" t="b">
        <v>0</v>
      </c>
      <c r="J63" s="91" t="b">
        <v>0</v>
      </c>
      <c r="K63" s="91" t="b">
        <v>0</v>
      </c>
      <c r="L63" s="91" t="b">
        <v>0</v>
      </c>
    </row>
    <row r="64" spans="1:12" ht="15">
      <c r="A64" s="91" t="s">
        <v>711</v>
      </c>
      <c r="B64" s="91" t="s">
        <v>856</v>
      </c>
      <c r="C64" s="91">
        <v>2</v>
      </c>
      <c r="D64" s="130">
        <v>0.0054686618727923285</v>
      </c>
      <c r="E64" s="130">
        <v>1.3180633349627615</v>
      </c>
      <c r="F64" s="91" t="s">
        <v>893</v>
      </c>
      <c r="G64" s="91" t="b">
        <v>0</v>
      </c>
      <c r="H64" s="91" t="b">
        <v>0</v>
      </c>
      <c r="I64" s="91" t="b">
        <v>0</v>
      </c>
      <c r="J64" s="91" t="b">
        <v>0</v>
      </c>
      <c r="K64" s="91" t="b">
        <v>0</v>
      </c>
      <c r="L64" s="91" t="b">
        <v>0</v>
      </c>
    </row>
    <row r="65" spans="1:12" ht="15">
      <c r="A65" s="91" t="s">
        <v>718</v>
      </c>
      <c r="B65" s="91" t="s">
        <v>719</v>
      </c>
      <c r="C65" s="91">
        <v>2</v>
      </c>
      <c r="D65" s="130">
        <v>0.0054686618727923285</v>
      </c>
      <c r="E65" s="130">
        <v>2.3180633349627615</v>
      </c>
      <c r="F65" s="91" t="s">
        <v>893</v>
      </c>
      <c r="G65" s="91" t="b">
        <v>0</v>
      </c>
      <c r="H65" s="91" t="b">
        <v>0</v>
      </c>
      <c r="I65" s="91" t="b">
        <v>0</v>
      </c>
      <c r="J65" s="91" t="b">
        <v>0</v>
      </c>
      <c r="K65" s="91" t="b">
        <v>0</v>
      </c>
      <c r="L65" s="91" t="b">
        <v>0</v>
      </c>
    </row>
    <row r="66" spans="1:12" ht="15">
      <c r="A66" s="91" t="s">
        <v>719</v>
      </c>
      <c r="B66" s="91" t="s">
        <v>703</v>
      </c>
      <c r="C66" s="91">
        <v>2</v>
      </c>
      <c r="D66" s="130">
        <v>0.0054686618727923285</v>
      </c>
      <c r="E66" s="130">
        <v>1.340339729673914</v>
      </c>
      <c r="F66" s="91" t="s">
        <v>893</v>
      </c>
      <c r="G66" s="91" t="b">
        <v>0</v>
      </c>
      <c r="H66" s="91" t="b">
        <v>0</v>
      </c>
      <c r="I66" s="91" t="b">
        <v>0</v>
      </c>
      <c r="J66" s="91" t="b">
        <v>0</v>
      </c>
      <c r="K66" s="91" t="b">
        <v>0</v>
      </c>
      <c r="L66" s="91" t="b">
        <v>0</v>
      </c>
    </row>
    <row r="67" spans="1:12" ht="15">
      <c r="A67" s="91" t="s">
        <v>703</v>
      </c>
      <c r="B67" s="91" t="s">
        <v>720</v>
      </c>
      <c r="C67" s="91">
        <v>2</v>
      </c>
      <c r="D67" s="130">
        <v>0.0054686618727923285</v>
      </c>
      <c r="E67" s="130">
        <v>1.3180633349627615</v>
      </c>
      <c r="F67" s="91" t="s">
        <v>893</v>
      </c>
      <c r="G67" s="91" t="b">
        <v>0</v>
      </c>
      <c r="H67" s="91" t="b">
        <v>0</v>
      </c>
      <c r="I67" s="91" t="b">
        <v>0</v>
      </c>
      <c r="J67" s="91" t="b">
        <v>0</v>
      </c>
      <c r="K67" s="91" t="b">
        <v>0</v>
      </c>
      <c r="L67" s="91" t="b">
        <v>0</v>
      </c>
    </row>
    <row r="68" spans="1:12" ht="15">
      <c r="A68" s="91" t="s">
        <v>720</v>
      </c>
      <c r="B68" s="91" t="s">
        <v>702</v>
      </c>
      <c r="C68" s="91">
        <v>2</v>
      </c>
      <c r="D68" s="130">
        <v>0.0054686618727923285</v>
      </c>
      <c r="E68" s="130">
        <v>1.2968740358928235</v>
      </c>
      <c r="F68" s="91" t="s">
        <v>893</v>
      </c>
      <c r="G68" s="91" t="b">
        <v>0</v>
      </c>
      <c r="H68" s="91" t="b">
        <v>0</v>
      </c>
      <c r="I68" s="91" t="b">
        <v>0</v>
      </c>
      <c r="J68" s="91" t="b">
        <v>0</v>
      </c>
      <c r="K68" s="91" t="b">
        <v>0</v>
      </c>
      <c r="L68" s="91" t="b">
        <v>0</v>
      </c>
    </row>
    <row r="69" spans="1:12" ht="15">
      <c r="A69" s="91" t="s">
        <v>702</v>
      </c>
      <c r="B69" s="91" t="s">
        <v>721</v>
      </c>
      <c r="C69" s="91">
        <v>2</v>
      </c>
      <c r="D69" s="130">
        <v>0.0054686618727923285</v>
      </c>
      <c r="E69" s="130">
        <v>1.4729652949485046</v>
      </c>
      <c r="F69" s="91" t="s">
        <v>893</v>
      </c>
      <c r="G69" s="91" t="b">
        <v>0</v>
      </c>
      <c r="H69" s="91" t="b">
        <v>0</v>
      </c>
      <c r="I69" s="91" t="b">
        <v>0</v>
      </c>
      <c r="J69" s="91" t="b">
        <v>0</v>
      </c>
      <c r="K69" s="91" t="b">
        <v>0</v>
      </c>
      <c r="L69" s="91" t="b">
        <v>0</v>
      </c>
    </row>
    <row r="70" spans="1:12" ht="15">
      <c r="A70" s="91" t="s">
        <v>721</v>
      </c>
      <c r="B70" s="91" t="s">
        <v>722</v>
      </c>
      <c r="C70" s="91">
        <v>2</v>
      </c>
      <c r="D70" s="130">
        <v>0.0054686618727923285</v>
      </c>
      <c r="E70" s="130">
        <v>2.3180633349627615</v>
      </c>
      <c r="F70" s="91" t="s">
        <v>893</v>
      </c>
      <c r="G70" s="91" t="b">
        <v>0</v>
      </c>
      <c r="H70" s="91" t="b">
        <v>0</v>
      </c>
      <c r="I70" s="91" t="b">
        <v>0</v>
      </c>
      <c r="J70" s="91" t="b">
        <v>0</v>
      </c>
      <c r="K70" s="91" t="b">
        <v>0</v>
      </c>
      <c r="L70" s="91" t="b">
        <v>0</v>
      </c>
    </row>
    <row r="71" spans="1:12" ht="15">
      <c r="A71" s="91" t="s">
        <v>883</v>
      </c>
      <c r="B71" s="91" t="s">
        <v>884</v>
      </c>
      <c r="C71" s="91">
        <v>2</v>
      </c>
      <c r="D71" s="130">
        <v>0.0054686618727923285</v>
      </c>
      <c r="E71" s="130">
        <v>2.3180633349627615</v>
      </c>
      <c r="F71" s="91" t="s">
        <v>893</v>
      </c>
      <c r="G71" s="91" t="b">
        <v>0</v>
      </c>
      <c r="H71" s="91" t="b">
        <v>0</v>
      </c>
      <c r="I71" s="91" t="b">
        <v>0</v>
      </c>
      <c r="J71" s="91" t="b">
        <v>0</v>
      </c>
      <c r="K71" s="91" t="b">
        <v>0</v>
      </c>
      <c r="L71" s="91" t="b">
        <v>0</v>
      </c>
    </row>
    <row r="72" spans="1:12" ht="15">
      <c r="A72" s="91" t="s">
        <v>884</v>
      </c>
      <c r="B72" s="91" t="s">
        <v>885</v>
      </c>
      <c r="C72" s="91">
        <v>2</v>
      </c>
      <c r="D72" s="130">
        <v>0.0054686618727923285</v>
      </c>
      <c r="E72" s="130">
        <v>2.3180633349627615</v>
      </c>
      <c r="F72" s="91" t="s">
        <v>893</v>
      </c>
      <c r="G72" s="91" t="b">
        <v>0</v>
      </c>
      <c r="H72" s="91" t="b">
        <v>0</v>
      </c>
      <c r="I72" s="91" t="b">
        <v>0</v>
      </c>
      <c r="J72" s="91" t="b">
        <v>0</v>
      </c>
      <c r="K72" s="91" t="b">
        <v>0</v>
      </c>
      <c r="L72" s="91" t="b">
        <v>0</v>
      </c>
    </row>
    <row r="73" spans="1:12" ht="15">
      <c r="A73" s="91" t="s">
        <v>885</v>
      </c>
      <c r="B73" s="91" t="s">
        <v>708</v>
      </c>
      <c r="C73" s="91">
        <v>2</v>
      </c>
      <c r="D73" s="130">
        <v>0.0054686618727923285</v>
      </c>
      <c r="E73" s="130">
        <v>1.6648508211874178</v>
      </c>
      <c r="F73" s="91" t="s">
        <v>893</v>
      </c>
      <c r="G73" s="91" t="b">
        <v>0</v>
      </c>
      <c r="H73" s="91" t="b">
        <v>0</v>
      </c>
      <c r="I73" s="91" t="b">
        <v>0</v>
      </c>
      <c r="J73" s="91" t="b">
        <v>0</v>
      </c>
      <c r="K73" s="91" t="b">
        <v>0</v>
      </c>
      <c r="L73" s="91" t="b">
        <v>0</v>
      </c>
    </row>
    <row r="74" spans="1:12" ht="15">
      <c r="A74" s="91" t="s">
        <v>710</v>
      </c>
      <c r="B74" s="91" t="s">
        <v>859</v>
      </c>
      <c r="C74" s="91">
        <v>2</v>
      </c>
      <c r="D74" s="130">
        <v>0.0054686618727923285</v>
      </c>
      <c r="E74" s="130">
        <v>1.4430020715710614</v>
      </c>
      <c r="F74" s="91" t="s">
        <v>893</v>
      </c>
      <c r="G74" s="91" t="b">
        <v>0</v>
      </c>
      <c r="H74" s="91" t="b">
        <v>0</v>
      </c>
      <c r="I74" s="91" t="b">
        <v>0</v>
      </c>
      <c r="J74" s="91" t="b">
        <v>0</v>
      </c>
      <c r="K74" s="91" t="b">
        <v>0</v>
      </c>
      <c r="L74" s="91" t="b">
        <v>0</v>
      </c>
    </row>
    <row r="75" spans="1:12" ht="15">
      <c r="A75" s="91" t="s">
        <v>859</v>
      </c>
      <c r="B75" s="91" t="s">
        <v>886</v>
      </c>
      <c r="C75" s="91">
        <v>2</v>
      </c>
      <c r="D75" s="130">
        <v>0.0054686618727923285</v>
      </c>
      <c r="E75" s="130">
        <v>2.14197207590708</v>
      </c>
      <c r="F75" s="91" t="s">
        <v>893</v>
      </c>
      <c r="G75" s="91" t="b">
        <v>0</v>
      </c>
      <c r="H75" s="91" t="b">
        <v>0</v>
      </c>
      <c r="I75" s="91" t="b">
        <v>0</v>
      </c>
      <c r="J75" s="91" t="b">
        <v>0</v>
      </c>
      <c r="K75" s="91" t="b">
        <v>0</v>
      </c>
      <c r="L75" s="91" t="b">
        <v>0</v>
      </c>
    </row>
    <row r="76" spans="1:12" ht="15">
      <c r="A76" s="91" t="s">
        <v>886</v>
      </c>
      <c r="B76" s="91" t="s">
        <v>887</v>
      </c>
      <c r="C76" s="91">
        <v>2</v>
      </c>
      <c r="D76" s="130">
        <v>0.0054686618727923285</v>
      </c>
      <c r="E76" s="130">
        <v>2.3180633349627615</v>
      </c>
      <c r="F76" s="91" t="s">
        <v>893</v>
      </c>
      <c r="G76" s="91" t="b">
        <v>0</v>
      </c>
      <c r="H76" s="91" t="b">
        <v>0</v>
      </c>
      <c r="I76" s="91" t="b">
        <v>0</v>
      </c>
      <c r="J76" s="91" t="b">
        <v>0</v>
      </c>
      <c r="K76" s="91" t="b">
        <v>0</v>
      </c>
      <c r="L76" s="91" t="b">
        <v>0</v>
      </c>
    </row>
    <row r="77" spans="1:12" ht="15">
      <c r="A77" s="91" t="s">
        <v>887</v>
      </c>
      <c r="B77" s="91" t="s">
        <v>222</v>
      </c>
      <c r="C77" s="91">
        <v>2</v>
      </c>
      <c r="D77" s="130">
        <v>0.0054686618727923285</v>
      </c>
      <c r="E77" s="130">
        <v>1.6648508211874178</v>
      </c>
      <c r="F77" s="91" t="s">
        <v>893</v>
      </c>
      <c r="G77" s="91" t="b">
        <v>0</v>
      </c>
      <c r="H77" s="91" t="b">
        <v>0</v>
      </c>
      <c r="I77" s="91" t="b">
        <v>0</v>
      </c>
      <c r="J77" s="91" t="b">
        <v>0</v>
      </c>
      <c r="K77" s="91" t="b">
        <v>0</v>
      </c>
      <c r="L77" s="91" t="b">
        <v>0</v>
      </c>
    </row>
    <row r="78" spans="1:12" ht="15">
      <c r="A78" s="91" t="s">
        <v>222</v>
      </c>
      <c r="B78" s="91" t="s">
        <v>888</v>
      </c>
      <c r="C78" s="91">
        <v>2</v>
      </c>
      <c r="D78" s="130">
        <v>0.0054686618727923285</v>
      </c>
      <c r="E78" s="130">
        <v>1.4729652949485046</v>
      </c>
      <c r="F78" s="91" t="s">
        <v>893</v>
      </c>
      <c r="G78" s="91" t="b">
        <v>0</v>
      </c>
      <c r="H78" s="91" t="b">
        <v>0</v>
      </c>
      <c r="I78" s="91" t="b">
        <v>0</v>
      </c>
      <c r="J78" s="91" t="b">
        <v>1</v>
      </c>
      <c r="K78" s="91" t="b">
        <v>0</v>
      </c>
      <c r="L78" s="91" t="b">
        <v>0</v>
      </c>
    </row>
    <row r="79" spans="1:12" ht="15">
      <c r="A79" s="91" t="s">
        <v>888</v>
      </c>
      <c r="B79" s="91" t="s">
        <v>889</v>
      </c>
      <c r="C79" s="91">
        <v>2</v>
      </c>
      <c r="D79" s="130">
        <v>0.0054686618727923285</v>
      </c>
      <c r="E79" s="130">
        <v>2.3180633349627615</v>
      </c>
      <c r="F79" s="91" t="s">
        <v>893</v>
      </c>
      <c r="G79" s="91" t="b">
        <v>1</v>
      </c>
      <c r="H79" s="91" t="b">
        <v>0</v>
      </c>
      <c r="I79" s="91" t="b">
        <v>0</v>
      </c>
      <c r="J79" s="91" t="b">
        <v>0</v>
      </c>
      <c r="K79" s="91" t="b">
        <v>0</v>
      </c>
      <c r="L79" s="91" t="b">
        <v>0</v>
      </c>
    </row>
    <row r="80" spans="1:12" ht="15">
      <c r="A80" s="91" t="s">
        <v>889</v>
      </c>
      <c r="B80" s="91" t="s">
        <v>702</v>
      </c>
      <c r="C80" s="91">
        <v>2</v>
      </c>
      <c r="D80" s="130">
        <v>0.0054686618727923285</v>
      </c>
      <c r="E80" s="130">
        <v>1.2968740358928235</v>
      </c>
      <c r="F80" s="91" t="s">
        <v>893</v>
      </c>
      <c r="G80" s="91" t="b">
        <v>0</v>
      </c>
      <c r="H80" s="91" t="b">
        <v>0</v>
      </c>
      <c r="I80" s="91" t="b">
        <v>0</v>
      </c>
      <c r="J80" s="91" t="b">
        <v>0</v>
      </c>
      <c r="K80" s="91" t="b">
        <v>0</v>
      </c>
      <c r="L80" s="91" t="b">
        <v>0</v>
      </c>
    </row>
    <row r="81" spans="1:12" ht="15">
      <c r="A81" s="91" t="s">
        <v>856</v>
      </c>
      <c r="B81" s="91" t="s">
        <v>890</v>
      </c>
      <c r="C81" s="91">
        <v>2</v>
      </c>
      <c r="D81" s="130">
        <v>0.0054686618727923285</v>
      </c>
      <c r="E81" s="130">
        <v>2.3180633349627615</v>
      </c>
      <c r="F81" s="91" t="s">
        <v>893</v>
      </c>
      <c r="G81" s="91" t="b">
        <v>0</v>
      </c>
      <c r="H81" s="91" t="b">
        <v>0</v>
      </c>
      <c r="I81" s="91" t="b">
        <v>0</v>
      </c>
      <c r="J81" s="91" t="b">
        <v>0</v>
      </c>
      <c r="K81" s="91" t="b">
        <v>0</v>
      </c>
      <c r="L81" s="91" t="b">
        <v>0</v>
      </c>
    </row>
    <row r="82" spans="1:12" ht="15">
      <c r="A82" s="91" t="s">
        <v>708</v>
      </c>
      <c r="B82" s="91" t="s">
        <v>709</v>
      </c>
      <c r="C82" s="91">
        <v>9</v>
      </c>
      <c r="D82" s="130">
        <v>0.011682399294486147</v>
      </c>
      <c r="E82" s="130">
        <v>1.4093694704528195</v>
      </c>
      <c r="F82" s="91" t="s">
        <v>641</v>
      </c>
      <c r="G82" s="91" t="b">
        <v>0</v>
      </c>
      <c r="H82" s="91" t="b">
        <v>0</v>
      </c>
      <c r="I82" s="91" t="b">
        <v>0</v>
      </c>
      <c r="J82" s="91" t="b">
        <v>0</v>
      </c>
      <c r="K82" s="91" t="b">
        <v>0</v>
      </c>
      <c r="L82" s="91" t="b">
        <v>0</v>
      </c>
    </row>
    <row r="83" spans="1:12" ht="15">
      <c r="A83" s="91" t="s">
        <v>709</v>
      </c>
      <c r="B83" s="91" t="s">
        <v>710</v>
      </c>
      <c r="C83" s="91">
        <v>9</v>
      </c>
      <c r="D83" s="130">
        <v>0.011682399294486147</v>
      </c>
      <c r="E83" s="130">
        <v>1.4093694704528195</v>
      </c>
      <c r="F83" s="91" t="s">
        <v>641</v>
      </c>
      <c r="G83" s="91" t="b">
        <v>0</v>
      </c>
      <c r="H83" s="91" t="b">
        <v>0</v>
      </c>
      <c r="I83" s="91" t="b">
        <v>0</v>
      </c>
      <c r="J83" s="91" t="b">
        <v>0</v>
      </c>
      <c r="K83" s="91" t="b">
        <v>0</v>
      </c>
      <c r="L83" s="91" t="b">
        <v>0</v>
      </c>
    </row>
    <row r="84" spans="1:12" ht="15">
      <c r="A84" s="91" t="s">
        <v>703</v>
      </c>
      <c r="B84" s="91" t="s">
        <v>704</v>
      </c>
      <c r="C84" s="91">
        <v>8</v>
      </c>
      <c r="D84" s="130">
        <v>0.012021235646748332</v>
      </c>
      <c r="E84" s="130">
        <v>1.3222192947339193</v>
      </c>
      <c r="F84" s="91" t="s">
        <v>641</v>
      </c>
      <c r="G84" s="91" t="b">
        <v>0</v>
      </c>
      <c r="H84" s="91" t="b">
        <v>0</v>
      </c>
      <c r="I84" s="91" t="b">
        <v>0</v>
      </c>
      <c r="J84" s="91" t="b">
        <v>0</v>
      </c>
      <c r="K84" s="91" t="b">
        <v>0</v>
      </c>
      <c r="L84" s="91" t="b">
        <v>0</v>
      </c>
    </row>
    <row r="85" spans="1:12" ht="15">
      <c r="A85" s="91" t="s">
        <v>711</v>
      </c>
      <c r="B85" s="91" t="s">
        <v>702</v>
      </c>
      <c r="C85" s="91">
        <v>6</v>
      </c>
      <c r="D85" s="130">
        <v>0.012014456413660448</v>
      </c>
      <c r="E85" s="130">
        <v>1.1827218379546944</v>
      </c>
      <c r="F85" s="91" t="s">
        <v>641</v>
      </c>
      <c r="G85" s="91" t="b">
        <v>0</v>
      </c>
      <c r="H85" s="91" t="b">
        <v>0</v>
      </c>
      <c r="I85" s="91" t="b">
        <v>0</v>
      </c>
      <c r="J85" s="91" t="b">
        <v>0</v>
      </c>
      <c r="K85" s="91" t="b">
        <v>0</v>
      </c>
      <c r="L85" s="91" t="b">
        <v>0</v>
      </c>
    </row>
    <row r="86" spans="1:12" ht="15">
      <c r="A86" s="91" t="s">
        <v>705</v>
      </c>
      <c r="B86" s="91" t="s">
        <v>841</v>
      </c>
      <c r="C86" s="91">
        <v>6</v>
      </c>
      <c r="D86" s="130">
        <v>0.012014456413660448</v>
      </c>
      <c r="E86" s="130">
        <v>1.3636119798921444</v>
      </c>
      <c r="F86" s="91" t="s">
        <v>641</v>
      </c>
      <c r="G86" s="91" t="b">
        <v>0</v>
      </c>
      <c r="H86" s="91" t="b">
        <v>0</v>
      </c>
      <c r="I86" s="91" t="b">
        <v>0</v>
      </c>
      <c r="J86" s="91" t="b">
        <v>0</v>
      </c>
      <c r="K86" s="91" t="b">
        <v>0</v>
      </c>
      <c r="L86" s="91" t="b">
        <v>0</v>
      </c>
    </row>
    <row r="87" spans="1:12" ht="15">
      <c r="A87" s="91" t="s">
        <v>841</v>
      </c>
      <c r="B87" s="91" t="s">
        <v>707</v>
      </c>
      <c r="C87" s="91">
        <v>6</v>
      </c>
      <c r="D87" s="130">
        <v>0.012014456413660448</v>
      </c>
      <c r="E87" s="130">
        <v>1.3222192947339193</v>
      </c>
      <c r="F87" s="91" t="s">
        <v>641</v>
      </c>
      <c r="G87" s="91" t="b">
        <v>0</v>
      </c>
      <c r="H87" s="91" t="b">
        <v>0</v>
      </c>
      <c r="I87" s="91" t="b">
        <v>0</v>
      </c>
      <c r="J87" s="91" t="b">
        <v>0</v>
      </c>
      <c r="K87" s="91" t="b">
        <v>0</v>
      </c>
      <c r="L87" s="91" t="b">
        <v>0</v>
      </c>
    </row>
    <row r="88" spans="1:12" ht="15">
      <c r="A88" s="91" t="s">
        <v>707</v>
      </c>
      <c r="B88" s="91" t="s">
        <v>842</v>
      </c>
      <c r="C88" s="91">
        <v>6</v>
      </c>
      <c r="D88" s="130">
        <v>0.012014456413660448</v>
      </c>
      <c r="E88" s="130">
        <v>1.3222192947339193</v>
      </c>
      <c r="F88" s="91" t="s">
        <v>641</v>
      </c>
      <c r="G88" s="91" t="b">
        <v>0</v>
      </c>
      <c r="H88" s="91" t="b">
        <v>0</v>
      </c>
      <c r="I88" s="91" t="b">
        <v>0</v>
      </c>
      <c r="J88" s="91" t="b">
        <v>0</v>
      </c>
      <c r="K88" s="91" t="b">
        <v>0</v>
      </c>
      <c r="L88" s="91" t="b">
        <v>0</v>
      </c>
    </row>
    <row r="89" spans="1:12" ht="15">
      <c r="A89" s="91" t="s">
        <v>842</v>
      </c>
      <c r="B89" s="91" t="s">
        <v>843</v>
      </c>
      <c r="C89" s="91">
        <v>6</v>
      </c>
      <c r="D89" s="130">
        <v>0.012014456413660448</v>
      </c>
      <c r="E89" s="130">
        <v>1.5854607295085006</v>
      </c>
      <c r="F89" s="91" t="s">
        <v>641</v>
      </c>
      <c r="G89" s="91" t="b">
        <v>0</v>
      </c>
      <c r="H89" s="91" t="b">
        <v>0</v>
      </c>
      <c r="I89" s="91" t="b">
        <v>0</v>
      </c>
      <c r="J89" s="91" t="b">
        <v>0</v>
      </c>
      <c r="K89" s="91" t="b">
        <v>0</v>
      </c>
      <c r="L89" s="91" t="b">
        <v>0</v>
      </c>
    </row>
    <row r="90" spans="1:12" ht="15">
      <c r="A90" s="91" t="s">
        <v>843</v>
      </c>
      <c r="B90" s="91" t="s">
        <v>222</v>
      </c>
      <c r="C90" s="91">
        <v>6</v>
      </c>
      <c r="D90" s="130">
        <v>0.012014456413660448</v>
      </c>
      <c r="E90" s="130">
        <v>1.4605219929002007</v>
      </c>
      <c r="F90" s="91" t="s">
        <v>641</v>
      </c>
      <c r="G90" s="91" t="b">
        <v>0</v>
      </c>
      <c r="H90" s="91" t="b">
        <v>0</v>
      </c>
      <c r="I90" s="91" t="b">
        <v>0</v>
      </c>
      <c r="J90" s="91" t="b">
        <v>0</v>
      </c>
      <c r="K90" s="91" t="b">
        <v>0</v>
      </c>
      <c r="L90" s="91" t="b">
        <v>0</v>
      </c>
    </row>
    <row r="91" spans="1:12" ht="15">
      <c r="A91" s="91" t="s">
        <v>222</v>
      </c>
      <c r="B91" s="91" t="s">
        <v>703</v>
      </c>
      <c r="C91" s="91">
        <v>6</v>
      </c>
      <c r="D91" s="130">
        <v>0.012014456413660448</v>
      </c>
      <c r="E91" s="130">
        <v>1.2386732432838443</v>
      </c>
      <c r="F91" s="91" t="s">
        <v>641</v>
      </c>
      <c r="G91" s="91" t="b">
        <v>0</v>
      </c>
      <c r="H91" s="91" t="b">
        <v>0</v>
      </c>
      <c r="I91" s="91" t="b">
        <v>0</v>
      </c>
      <c r="J91" s="91" t="b">
        <v>0</v>
      </c>
      <c r="K91" s="91" t="b">
        <v>0</v>
      </c>
      <c r="L91" s="91" t="b">
        <v>0</v>
      </c>
    </row>
    <row r="92" spans="1:12" ht="15">
      <c r="A92" s="91" t="s">
        <v>704</v>
      </c>
      <c r="B92" s="91" t="s">
        <v>844</v>
      </c>
      <c r="C92" s="91">
        <v>6</v>
      </c>
      <c r="D92" s="130">
        <v>0.012014456413660448</v>
      </c>
      <c r="E92" s="130">
        <v>1.4605219929002007</v>
      </c>
      <c r="F92" s="91" t="s">
        <v>641</v>
      </c>
      <c r="G92" s="91" t="b">
        <v>0</v>
      </c>
      <c r="H92" s="91" t="b">
        <v>0</v>
      </c>
      <c r="I92" s="91" t="b">
        <v>0</v>
      </c>
      <c r="J92" s="91" t="b">
        <v>0</v>
      </c>
      <c r="K92" s="91" t="b">
        <v>0</v>
      </c>
      <c r="L92" s="91" t="b">
        <v>0</v>
      </c>
    </row>
    <row r="93" spans="1:12" ht="15">
      <c r="A93" s="91" t="s">
        <v>844</v>
      </c>
      <c r="B93" s="91" t="s">
        <v>845</v>
      </c>
      <c r="C93" s="91">
        <v>6</v>
      </c>
      <c r="D93" s="130">
        <v>0.012014456413660448</v>
      </c>
      <c r="E93" s="130">
        <v>1.5854607295085006</v>
      </c>
      <c r="F93" s="91" t="s">
        <v>641</v>
      </c>
      <c r="G93" s="91" t="b">
        <v>0</v>
      </c>
      <c r="H93" s="91" t="b">
        <v>0</v>
      </c>
      <c r="I93" s="91" t="b">
        <v>0</v>
      </c>
      <c r="J93" s="91" t="b">
        <v>0</v>
      </c>
      <c r="K93" s="91" t="b">
        <v>0</v>
      </c>
      <c r="L93" s="91" t="b">
        <v>0</v>
      </c>
    </row>
    <row r="94" spans="1:12" ht="15">
      <c r="A94" s="91" t="s">
        <v>226</v>
      </c>
      <c r="B94" s="91" t="s">
        <v>705</v>
      </c>
      <c r="C94" s="91">
        <v>6</v>
      </c>
      <c r="D94" s="130">
        <v>0.012014456413660448</v>
      </c>
      <c r="E94" s="130">
        <v>1.5185139398778875</v>
      </c>
      <c r="F94" s="91" t="s">
        <v>641</v>
      </c>
      <c r="G94" s="91" t="b">
        <v>0</v>
      </c>
      <c r="H94" s="91" t="b">
        <v>0</v>
      </c>
      <c r="I94" s="91" t="b">
        <v>0</v>
      </c>
      <c r="J94" s="91" t="b">
        <v>0</v>
      </c>
      <c r="K94" s="91" t="b">
        <v>0</v>
      </c>
      <c r="L94" s="91" t="b">
        <v>0</v>
      </c>
    </row>
    <row r="95" spans="1:12" ht="15">
      <c r="A95" s="91" t="s">
        <v>846</v>
      </c>
      <c r="B95" s="91" t="s">
        <v>847</v>
      </c>
      <c r="C95" s="91">
        <v>5</v>
      </c>
      <c r="D95" s="130">
        <v>0.011595671932336203</v>
      </c>
      <c r="E95" s="130">
        <v>1.6646419755561255</v>
      </c>
      <c r="F95" s="91" t="s">
        <v>641</v>
      </c>
      <c r="G95" s="91" t="b">
        <v>0</v>
      </c>
      <c r="H95" s="91" t="b">
        <v>0</v>
      </c>
      <c r="I95" s="91" t="b">
        <v>0</v>
      </c>
      <c r="J95" s="91" t="b">
        <v>0</v>
      </c>
      <c r="K95" s="91" t="b">
        <v>0</v>
      </c>
      <c r="L95" s="91" t="b">
        <v>0</v>
      </c>
    </row>
    <row r="96" spans="1:12" ht="15">
      <c r="A96" s="91" t="s">
        <v>847</v>
      </c>
      <c r="B96" s="91" t="s">
        <v>848</v>
      </c>
      <c r="C96" s="91">
        <v>5</v>
      </c>
      <c r="D96" s="130">
        <v>0.011595671932336203</v>
      </c>
      <c r="E96" s="130">
        <v>1.6646419755561255</v>
      </c>
      <c r="F96" s="91" t="s">
        <v>641</v>
      </c>
      <c r="G96" s="91" t="b">
        <v>0</v>
      </c>
      <c r="H96" s="91" t="b">
        <v>0</v>
      </c>
      <c r="I96" s="91" t="b">
        <v>0</v>
      </c>
      <c r="J96" s="91" t="b">
        <v>0</v>
      </c>
      <c r="K96" s="91" t="b">
        <v>0</v>
      </c>
      <c r="L96" s="91" t="b">
        <v>0</v>
      </c>
    </row>
    <row r="97" spans="1:12" ht="15">
      <c r="A97" s="91" t="s">
        <v>848</v>
      </c>
      <c r="B97" s="91" t="s">
        <v>707</v>
      </c>
      <c r="C97" s="91">
        <v>5</v>
      </c>
      <c r="D97" s="130">
        <v>0.011595671932336203</v>
      </c>
      <c r="E97" s="130">
        <v>1.3222192947339193</v>
      </c>
      <c r="F97" s="91" t="s">
        <v>641</v>
      </c>
      <c r="G97" s="91" t="b">
        <v>0</v>
      </c>
      <c r="H97" s="91" t="b">
        <v>0</v>
      </c>
      <c r="I97" s="91" t="b">
        <v>0</v>
      </c>
      <c r="J97" s="91" t="b">
        <v>0</v>
      </c>
      <c r="K97" s="91" t="b">
        <v>0</v>
      </c>
      <c r="L97" s="91" t="b">
        <v>0</v>
      </c>
    </row>
    <row r="98" spans="1:12" ht="15">
      <c r="A98" s="91" t="s">
        <v>707</v>
      </c>
      <c r="B98" s="91" t="s">
        <v>708</v>
      </c>
      <c r="C98" s="91">
        <v>5</v>
      </c>
      <c r="D98" s="130">
        <v>0.011595671932336203</v>
      </c>
      <c r="E98" s="130">
        <v>1.0669467896306133</v>
      </c>
      <c r="F98" s="91" t="s">
        <v>641</v>
      </c>
      <c r="G98" s="91" t="b">
        <v>0</v>
      </c>
      <c r="H98" s="91" t="b">
        <v>0</v>
      </c>
      <c r="I98" s="91" t="b">
        <v>0</v>
      </c>
      <c r="J98" s="91" t="b">
        <v>0</v>
      </c>
      <c r="K98" s="91" t="b">
        <v>0</v>
      </c>
      <c r="L98" s="91" t="b">
        <v>0</v>
      </c>
    </row>
    <row r="99" spans="1:12" ht="15">
      <c r="A99" s="91" t="s">
        <v>710</v>
      </c>
      <c r="B99" s="91" t="s">
        <v>237</v>
      </c>
      <c r="C99" s="91">
        <v>5</v>
      </c>
      <c r="D99" s="130">
        <v>0.011595671932336203</v>
      </c>
      <c r="E99" s="130">
        <v>1.4093694704528195</v>
      </c>
      <c r="F99" s="91" t="s">
        <v>641</v>
      </c>
      <c r="G99" s="91" t="b">
        <v>0</v>
      </c>
      <c r="H99" s="91" t="b">
        <v>0</v>
      </c>
      <c r="I99" s="91" t="b">
        <v>0</v>
      </c>
      <c r="J99" s="91" t="b">
        <v>0</v>
      </c>
      <c r="K99" s="91" t="b">
        <v>0</v>
      </c>
      <c r="L99" s="91" t="b">
        <v>0</v>
      </c>
    </row>
    <row r="100" spans="1:12" ht="15">
      <c r="A100" s="91" t="s">
        <v>237</v>
      </c>
      <c r="B100" s="91" t="s">
        <v>227</v>
      </c>
      <c r="C100" s="91">
        <v>5</v>
      </c>
      <c r="D100" s="130">
        <v>0.011595671932336203</v>
      </c>
      <c r="E100" s="130">
        <v>1.6646419755561255</v>
      </c>
      <c r="F100" s="91" t="s">
        <v>641</v>
      </c>
      <c r="G100" s="91" t="b">
        <v>0</v>
      </c>
      <c r="H100" s="91" t="b">
        <v>0</v>
      </c>
      <c r="I100" s="91" t="b">
        <v>0</v>
      </c>
      <c r="J100" s="91" t="b">
        <v>0</v>
      </c>
      <c r="K100" s="91" t="b">
        <v>0</v>
      </c>
      <c r="L100" s="91" t="b">
        <v>0</v>
      </c>
    </row>
    <row r="101" spans="1:12" ht="15">
      <c r="A101" s="91" t="s">
        <v>227</v>
      </c>
      <c r="B101" s="91" t="s">
        <v>711</v>
      </c>
      <c r="C101" s="91">
        <v>5</v>
      </c>
      <c r="D101" s="130">
        <v>0.011595671932336203</v>
      </c>
      <c r="E101" s="130">
        <v>1.4605219929002007</v>
      </c>
      <c r="F101" s="91" t="s">
        <v>641</v>
      </c>
      <c r="G101" s="91" t="b">
        <v>0</v>
      </c>
      <c r="H101" s="91" t="b">
        <v>0</v>
      </c>
      <c r="I101" s="91" t="b">
        <v>0</v>
      </c>
      <c r="J101" s="91" t="b">
        <v>0</v>
      </c>
      <c r="K101" s="91" t="b">
        <v>0</v>
      </c>
      <c r="L101" s="91" t="b">
        <v>0</v>
      </c>
    </row>
    <row r="102" spans="1:12" ht="15">
      <c r="A102" s="91" t="s">
        <v>883</v>
      </c>
      <c r="B102" s="91" t="s">
        <v>884</v>
      </c>
      <c r="C102" s="91">
        <v>2</v>
      </c>
      <c r="D102" s="130">
        <v>0.007821788842310782</v>
      </c>
      <c r="E102" s="130">
        <v>2.062581984228163</v>
      </c>
      <c r="F102" s="91" t="s">
        <v>641</v>
      </c>
      <c r="G102" s="91" t="b">
        <v>0</v>
      </c>
      <c r="H102" s="91" t="b">
        <v>0</v>
      </c>
      <c r="I102" s="91" t="b">
        <v>0</v>
      </c>
      <c r="J102" s="91" t="b">
        <v>0</v>
      </c>
      <c r="K102" s="91" t="b">
        <v>0</v>
      </c>
      <c r="L102" s="91" t="b">
        <v>0</v>
      </c>
    </row>
    <row r="103" spans="1:12" ht="15">
      <c r="A103" s="91" t="s">
        <v>884</v>
      </c>
      <c r="B103" s="91" t="s">
        <v>885</v>
      </c>
      <c r="C103" s="91">
        <v>2</v>
      </c>
      <c r="D103" s="130">
        <v>0.007821788842310782</v>
      </c>
      <c r="E103" s="130">
        <v>2.062581984228163</v>
      </c>
      <c r="F103" s="91" t="s">
        <v>641</v>
      </c>
      <c r="G103" s="91" t="b">
        <v>0</v>
      </c>
      <c r="H103" s="91" t="b">
        <v>0</v>
      </c>
      <c r="I103" s="91" t="b">
        <v>0</v>
      </c>
      <c r="J103" s="91" t="b">
        <v>0</v>
      </c>
      <c r="K103" s="91" t="b">
        <v>0</v>
      </c>
      <c r="L103" s="91" t="b">
        <v>0</v>
      </c>
    </row>
    <row r="104" spans="1:12" ht="15">
      <c r="A104" s="91" t="s">
        <v>885</v>
      </c>
      <c r="B104" s="91" t="s">
        <v>708</v>
      </c>
      <c r="C104" s="91">
        <v>2</v>
      </c>
      <c r="D104" s="130">
        <v>0.007821788842310782</v>
      </c>
      <c r="E104" s="130">
        <v>1.4093694704528195</v>
      </c>
      <c r="F104" s="91" t="s">
        <v>641</v>
      </c>
      <c r="G104" s="91" t="b">
        <v>0</v>
      </c>
      <c r="H104" s="91" t="b">
        <v>0</v>
      </c>
      <c r="I104" s="91" t="b">
        <v>0</v>
      </c>
      <c r="J104" s="91" t="b">
        <v>0</v>
      </c>
      <c r="K104" s="91" t="b">
        <v>0</v>
      </c>
      <c r="L104" s="91" t="b">
        <v>0</v>
      </c>
    </row>
    <row r="105" spans="1:12" ht="15">
      <c r="A105" s="91" t="s">
        <v>710</v>
      </c>
      <c r="B105" s="91" t="s">
        <v>859</v>
      </c>
      <c r="C105" s="91">
        <v>2</v>
      </c>
      <c r="D105" s="130">
        <v>0.007821788842310782</v>
      </c>
      <c r="E105" s="130">
        <v>1.2332782113971381</v>
      </c>
      <c r="F105" s="91" t="s">
        <v>641</v>
      </c>
      <c r="G105" s="91" t="b">
        <v>0</v>
      </c>
      <c r="H105" s="91" t="b">
        <v>0</v>
      </c>
      <c r="I105" s="91" t="b">
        <v>0</v>
      </c>
      <c r="J105" s="91" t="b">
        <v>0</v>
      </c>
      <c r="K105" s="91" t="b">
        <v>0</v>
      </c>
      <c r="L105" s="91" t="b">
        <v>0</v>
      </c>
    </row>
    <row r="106" spans="1:12" ht="15">
      <c r="A106" s="91" t="s">
        <v>859</v>
      </c>
      <c r="B106" s="91" t="s">
        <v>886</v>
      </c>
      <c r="C106" s="91">
        <v>2</v>
      </c>
      <c r="D106" s="130">
        <v>0.007821788842310782</v>
      </c>
      <c r="E106" s="130">
        <v>1.8864907251724818</v>
      </c>
      <c r="F106" s="91" t="s">
        <v>641</v>
      </c>
      <c r="G106" s="91" t="b">
        <v>0</v>
      </c>
      <c r="H106" s="91" t="b">
        <v>0</v>
      </c>
      <c r="I106" s="91" t="b">
        <v>0</v>
      </c>
      <c r="J106" s="91" t="b">
        <v>0</v>
      </c>
      <c r="K106" s="91" t="b">
        <v>0</v>
      </c>
      <c r="L106" s="91" t="b">
        <v>0</v>
      </c>
    </row>
    <row r="107" spans="1:12" ht="15">
      <c r="A107" s="91" t="s">
        <v>886</v>
      </c>
      <c r="B107" s="91" t="s">
        <v>887</v>
      </c>
      <c r="C107" s="91">
        <v>2</v>
      </c>
      <c r="D107" s="130">
        <v>0.007821788842310782</v>
      </c>
      <c r="E107" s="130">
        <v>2.062581984228163</v>
      </c>
      <c r="F107" s="91" t="s">
        <v>641</v>
      </c>
      <c r="G107" s="91" t="b">
        <v>0</v>
      </c>
      <c r="H107" s="91" t="b">
        <v>0</v>
      </c>
      <c r="I107" s="91" t="b">
        <v>0</v>
      </c>
      <c r="J107" s="91" t="b">
        <v>0</v>
      </c>
      <c r="K107" s="91" t="b">
        <v>0</v>
      </c>
      <c r="L107" s="91" t="b">
        <v>0</v>
      </c>
    </row>
    <row r="108" spans="1:12" ht="15">
      <c r="A108" s="91" t="s">
        <v>887</v>
      </c>
      <c r="B108" s="91" t="s">
        <v>222</v>
      </c>
      <c r="C108" s="91">
        <v>2</v>
      </c>
      <c r="D108" s="130">
        <v>0.007821788842310782</v>
      </c>
      <c r="E108" s="130">
        <v>1.4605219929002007</v>
      </c>
      <c r="F108" s="91" t="s">
        <v>641</v>
      </c>
      <c r="G108" s="91" t="b">
        <v>0</v>
      </c>
      <c r="H108" s="91" t="b">
        <v>0</v>
      </c>
      <c r="I108" s="91" t="b">
        <v>0</v>
      </c>
      <c r="J108" s="91" t="b">
        <v>0</v>
      </c>
      <c r="K108" s="91" t="b">
        <v>0</v>
      </c>
      <c r="L108" s="91" t="b">
        <v>0</v>
      </c>
    </row>
    <row r="109" spans="1:12" ht="15">
      <c r="A109" s="91" t="s">
        <v>222</v>
      </c>
      <c r="B109" s="91" t="s">
        <v>888</v>
      </c>
      <c r="C109" s="91">
        <v>2</v>
      </c>
      <c r="D109" s="130">
        <v>0.007821788842310782</v>
      </c>
      <c r="E109" s="130">
        <v>1.4605219929002007</v>
      </c>
      <c r="F109" s="91" t="s">
        <v>641</v>
      </c>
      <c r="G109" s="91" t="b">
        <v>0</v>
      </c>
      <c r="H109" s="91" t="b">
        <v>0</v>
      </c>
      <c r="I109" s="91" t="b">
        <v>0</v>
      </c>
      <c r="J109" s="91" t="b">
        <v>1</v>
      </c>
      <c r="K109" s="91" t="b">
        <v>0</v>
      </c>
      <c r="L109" s="91" t="b">
        <v>0</v>
      </c>
    </row>
    <row r="110" spans="1:12" ht="15">
      <c r="A110" s="91" t="s">
        <v>888</v>
      </c>
      <c r="B110" s="91" t="s">
        <v>889</v>
      </c>
      <c r="C110" s="91">
        <v>2</v>
      </c>
      <c r="D110" s="130">
        <v>0.007821788842310782</v>
      </c>
      <c r="E110" s="130">
        <v>2.062581984228163</v>
      </c>
      <c r="F110" s="91" t="s">
        <v>641</v>
      </c>
      <c r="G110" s="91" t="b">
        <v>1</v>
      </c>
      <c r="H110" s="91" t="b">
        <v>0</v>
      </c>
      <c r="I110" s="91" t="b">
        <v>0</v>
      </c>
      <c r="J110" s="91" t="b">
        <v>0</v>
      </c>
      <c r="K110" s="91" t="b">
        <v>0</v>
      </c>
      <c r="L110" s="91" t="b">
        <v>0</v>
      </c>
    </row>
    <row r="111" spans="1:12" ht="15">
      <c r="A111" s="91" t="s">
        <v>889</v>
      </c>
      <c r="B111" s="91" t="s">
        <v>702</v>
      </c>
      <c r="C111" s="91">
        <v>2</v>
      </c>
      <c r="D111" s="130">
        <v>0.007821788842310782</v>
      </c>
      <c r="E111" s="130">
        <v>1.2496686275853075</v>
      </c>
      <c r="F111" s="91" t="s">
        <v>641</v>
      </c>
      <c r="G111" s="91" t="b">
        <v>0</v>
      </c>
      <c r="H111" s="91" t="b">
        <v>0</v>
      </c>
      <c r="I111" s="91" t="b">
        <v>0</v>
      </c>
      <c r="J111" s="91" t="b">
        <v>0</v>
      </c>
      <c r="K111" s="91" t="b">
        <v>0</v>
      </c>
      <c r="L111" s="91" t="b">
        <v>0</v>
      </c>
    </row>
    <row r="112" spans="1:12" ht="15">
      <c r="A112" s="91" t="s">
        <v>702</v>
      </c>
      <c r="B112" s="91" t="s">
        <v>856</v>
      </c>
      <c r="C112" s="91">
        <v>2</v>
      </c>
      <c r="D112" s="130">
        <v>0.007821788842310782</v>
      </c>
      <c r="E112" s="130">
        <v>1.3424226808222062</v>
      </c>
      <c r="F112" s="91" t="s">
        <v>641</v>
      </c>
      <c r="G112" s="91" t="b">
        <v>0</v>
      </c>
      <c r="H112" s="91" t="b">
        <v>0</v>
      </c>
      <c r="I112" s="91" t="b">
        <v>0</v>
      </c>
      <c r="J112" s="91" t="b">
        <v>0</v>
      </c>
      <c r="K112" s="91" t="b">
        <v>0</v>
      </c>
      <c r="L112" s="91" t="b">
        <v>0</v>
      </c>
    </row>
    <row r="113" spans="1:12" ht="15">
      <c r="A113" s="91" t="s">
        <v>856</v>
      </c>
      <c r="B113" s="91" t="s">
        <v>890</v>
      </c>
      <c r="C113" s="91">
        <v>2</v>
      </c>
      <c r="D113" s="130">
        <v>0.007821788842310782</v>
      </c>
      <c r="E113" s="130">
        <v>2.062581984228163</v>
      </c>
      <c r="F113" s="91" t="s">
        <v>641</v>
      </c>
      <c r="G113" s="91" t="b">
        <v>0</v>
      </c>
      <c r="H113" s="91" t="b">
        <v>0</v>
      </c>
      <c r="I113" s="91" t="b">
        <v>0</v>
      </c>
      <c r="J113" s="91" t="b">
        <v>0</v>
      </c>
      <c r="K113" s="91" t="b">
        <v>0</v>
      </c>
      <c r="L113" s="91" t="b">
        <v>0</v>
      </c>
    </row>
    <row r="114" spans="1:12" ht="15">
      <c r="A114" s="91" t="s">
        <v>713</v>
      </c>
      <c r="B114" s="91" t="s">
        <v>703</v>
      </c>
      <c r="C114" s="91">
        <v>2</v>
      </c>
      <c r="D114" s="130">
        <v>0.007821788842310782</v>
      </c>
      <c r="E114" s="130">
        <v>1.3636119798921444</v>
      </c>
      <c r="F114" s="91" t="s">
        <v>641</v>
      </c>
      <c r="G114" s="91" t="b">
        <v>0</v>
      </c>
      <c r="H114" s="91" t="b">
        <v>0</v>
      </c>
      <c r="I114" s="91" t="b">
        <v>0</v>
      </c>
      <c r="J114" s="91" t="b">
        <v>0</v>
      </c>
      <c r="K114" s="91" t="b">
        <v>0</v>
      </c>
      <c r="L114" s="91" t="b">
        <v>0</v>
      </c>
    </row>
    <row r="115" spans="1:12" ht="15">
      <c r="A115" s="91" t="s">
        <v>702</v>
      </c>
      <c r="B115" s="91" t="s">
        <v>711</v>
      </c>
      <c r="C115" s="91">
        <v>2</v>
      </c>
      <c r="D115" s="130">
        <v>0.007821788842310782</v>
      </c>
      <c r="E115" s="130">
        <v>0.9164539485499251</v>
      </c>
      <c r="F115" s="91" t="s">
        <v>641</v>
      </c>
      <c r="G115" s="91" t="b">
        <v>0</v>
      </c>
      <c r="H115" s="91" t="b">
        <v>0</v>
      </c>
      <c r="I115" s="91" t="b">
        <v>0</v>
      </c>
      <c r="J115" s="91" t="b">
        <v>0</v>
      </c>
      <c r="K115" s="91" t="b">
        <v>0</v>
      </c>
      <c r="L115" s="91" t="b">
        <v>0</v>
      </c>
    </row>
    <row r="116" spans="1:12" ht="15">
      <c r="A116" s="91" t="s">
        <v>713</v>
      </c>
      <c r="B116" s="91" t="s">
        <v>703</v>
      </c>
      <c r="C116" s="91">
        <v>6</v>
      </c>
      <c r="D116" s="130">
        <v>0.009996510181313218</v>
      </c>
      <c r="E116" s="130">
        <v>1.1972805581256194</v>
      </c>
      <c r="F116" s="91" t="s">
        <v>642</v>
      </c>
      <c r="G116" s="91" t="b">
        <v>0</v>
      </c>
      <c r="H116" s="91" t="b">
        <v>0</v>
      </c>
      <c r="I116" s="91" t="b">
        <v>0</v>
      </c>
      <c r="J116" s="91" t="b">
        <v>0</v>
      </c>
      <c r="K116" s="91" t="b">
        <v>0</v>
      </c>
      <c r="L116" s="91" t="b">
        <v>0</v>
      </c>
    </row>
    <row r="117" spans="1:12" ht="15">
      <c r="A117" s="91" t="s">
        <v>703</v>
      </c>
      <c r="B117" s="91" t="s">
        <v>704</v>
      </c>
      <c r="C117" s="91">
        <v>6</v>
      </c>
      <c r="D117" s="130">
        <v>0.009996510181313218</v>
      </c>
      <c r="E117" s="130">
        <v>1.146128035678238</v>
      </c>
      <c r="F117" s="91" t="s">
        <v>642</v>
      </c>
      <c r="G117" s="91" t="b">
        <v>0</v>
      </c>
      <c r="H117" s="91" t="b">
        <v>0</v>
      </c>
      <c r="I117" s="91" t="b">
        <v>0</v>
      </c>
      <c r="J117" s="91" t="b">
        <v>0</v>
      </c>
      <c r="K117" s="91" t="b">
        <v>0</v>
      </c>
      <c r="L117" s="91" t="b">
        <v>0</v>
      </c>
    </row>
    <row r="118" spans="1:12" ht="15">
      <c r="A118" s="91" t="s">
        <v>714</v>
      </c>
      <c r="B118" s="91" t="s">
        <v>687</v>
      </c>
      <c r="C118" s="91">
        <v>4</v>
      </c>
      <c r="D118" s="130">
        <v>0.011122346679247155</v>
      </c>
      <c r="E118" s="130">
        <v>1.2642273477562325</v>
      </c>
      <c r="F118" s="91" t="s">
        <v>642</v>
      </c>
      <c r="G118" s="91" t="b">
        <v>0</v>
      </c>
      <c r="H118" s="91" t="b">
        <v>0</v>
      </c>
      <c r="I118" s="91" t="b">
        <v>0</v>
      </c>
      <c r="J118" s="91" t="b">
        <v>0</v>
      </c>
      <c r="K118" s="91" t="b">
        <v>0</v>
      </c>
      <c r="L118" s="91" t="b">
        <v>0</v>
      </c>
    </row>
    <row r="119" spans="1:12" ht="15">
      <c r="A119" s="91" t="s">
        <v>687</v>
      </c>
      <c r="B119" s="91" t="s">
        <v>849</v>
      </c>
      <c r="C119" s="91">
        <v>4</v>
      </c>
      <c r="D119" s="130">
        <v>0.011122346679247155</v>
      </c>
      <c r="E119" s="130">
        <v>1.2642273477562325</v>
      </c>
      <c r="F119" s="91" t="s">
        <v>642</v>
      </c>
      <c r="G119" s="91" t="b">
        <v>0</v>
      </c>
      <c r="H119" s="91" t="b">
        <v>0</v>
      </c>
      <c r="I119" s="91" t="b">
        <v>0</v>
      </c>
      <c r="J119" s="91" t="b">
        <v>0</v>
      </c>
      <c r="K119" s="91" t="b">
        <v>0</v>
      </c>
      <c r="L119" s="91" t="b">
        <v>0</v>
      </c>
    </row>
    <row r="120" spans="1:12" ht="15">
      <c r="A120" s="91" t="s">
        <v>849</v>
      </c>
      <c r="B120" s="91" t="s">
        <v>850</v>
      </c>
      <c r="C120" s="91">
        <v>4</v>
      </c>
      <c r="D120" s="130">
        <v>0.011122346679247155</v>
      </c>
      <c r="E120" s="130">
        <v>1.5652573434202137</v>
      </c>
      <c r="F120" s="91" t="s">
        <v>642</v>
      </c>
      <c r="G120" s="91" t="b">
        <v>0</v>
      </c>
      <c r="H120" s="91" t="b">
        <v>0</v>
      </c>
      <c r="I120" s="91" t="b">
        <v>0</v>
      </c>
      <c r="J120" s="91" t="b">
        <v>0</v>
      </c>
      <c r="K120" s="91" t="b">
        <v>0</v>
      </c>
      <c r="L120" s="91" t="b">
        <v>0</v>
      </c>
    </row>
    <row r="121" spans="1:12" ht="15">
      <c r="A121" s="91" t="s">
        <v>850</v>
      </c>
      <c r="B121" s="91" t="s">
        <v>851</v>
      </c>
      <c r="C121" s="91">
        <v>4</v>
      </c>
      <c r="D121" s="130">
        <v>0.011122346679247155</v>
      </c>
      <c r="E121" s="130">
        <v>1.5652573434202137</v>
      </c>
      <c r="F121" s="91" t="s">
        <v>642</v>
      </c>
      <c r="G121" s="91" t="b">
        <v>0</v>
      </c>
      <c r="H121" s="91" t="b">
        <v>0</v>
      </c>
      <c r="I121" s="91" t="b">
        <v>0</v>
      </c>
      <c r="J121" s="91" t="b">
        <v>0</v>
      </c>
      <c r="K121" s="91" t="b">
        <v>0</v>
      </c>
      <c r="L121" s="91" t="b">
        <v>0</v>
      </c>
    </row>
    <row r="122" spans="1:12" ht="15">
      <c r="A122" s="91" t="s">
        <v>851</v>
      </c>
      <c r="B122" s="91" t="s">
        <v>852</v>
      </c>
      <c r="C122" s="91">
        <v>4</v>
      </c>
      <c r="D122" s="130">
        <v>0.011122346679247155</v>
      </c>
      <c r="E122" s="130">
        <v>1.5652573434202137</v>
      </c>
      <c r="F122" s="91" t="s">
        <v>642</v>
      </c>
      <c r="G122" s="91" t="b">
        <v>0</v>
      </c>
      <c r="H122" s="91" t="b">
        <v>0</v>
      </c>
      <c r="I122" s="91" t="b">
        <v>0</v>
      </c>
      <c r="J122" s="91" t="b">
        <v>0</v>
      </c>
      <c r="K122" s="91" t="b">
        <v>0</v>
      </c>
      <c r="L122" s="91" t="b">
        <v>0</v>
      </c>
    </row>
    <row r="123" spans="1:12" ht="15">
      <c r="A123" s="91" t="s">
        <v>852</v>
      </c>
      <c r="B123" s="91" t="s">
        <v>853</v>
      </c>
      <c r="C123" s="91">
        <v>4</v>
      </c>
      <c r="D123" s="130">
        <v>0.011122346679247155</v>
      </c>
      <c r="E123" s="130">
        <v>1.5652573434202137</v>
      </c>
      <c r="F123" s="91" t="s">
        <v>642</v>
      </c>
      <c r="G123" s="91" t="b">
        <v>0</v>
      </c>
      <c r="H123" s="91" t="b">
        <v>0</v>
      </c>
      <c r="I123" s="91" t="b">
        <v>0</v>
      </c>
      <c r="J123" s="91" t="b">
        <v>0</v>
      </c>
      <c r="K123" s="91" t="b">
        <v>0</v>
      </c>
      <c r="L123" s="91" t="b">
        <v>0</v>
      </c>
    </row>
    <row r="124" spans="1:12" ht="15">
      <c r="A124" s="91" t="s">
        <v>853</v>
      </c>
      <c r="B124" s="91" t="s">
        <v>687</v>
      </c>
      <c r="C124" s="91">
        <v>4</v>
      </c>
      <c r="D124" s="130">
        <v>0.011122346679247155</v>
      </c>
      <c r="E124" s="130">
        <v>1.2642273477562325</v>
      </c>
      <c r="F124" s="91" t="s">
        <v>642</v>
      </c>
      <c r="G124" s="91" t="b">
        <v>0</v>
      </c>
      <c r="H124" s="91" t="b">
        <v>0</v>
      </c>
      <c r="I124" s="91" t="b">
        <v>0</v>
      </c>
      <c r="J124" s="91" t="b">
        <v>0</v>
      </c>
      <c r="K124" s="91" t="b">
        <v>0</v>
      </c>
      <c r="L124" s="91" t="b">
        <v>0</v>
      </c>
    </row>
    <row r="125" spans="1:12" ht="15">
      <c r="A125" s="91" t="s">
        <v>687</v>
      </c>
      <c r="B125" s="91" t="s">
        <v>713</v>
      </c>
      <c r="C125" s="91">
        <v>4</v>
      </c>
      <c r="D125" s="130">
        <v>0.011122346679247155</v>
      </c>
      <c r="E125" s="130">
        <v>0.9631973520922513</v>
      </c>
      <c r="F125" s="91" t="s">
        <v>642</v>
      </c>
      <c r="G125" s="91" t="b">
        <v>0</v>
      </c>
      <c r="H125" s="91" t="b">
        <v>0</v>
      </c>
      <c r="I125" s="91" t="b">
        <v>0</v>
      </c>
      <c r="J125" s="91" t="b">
        <v>0</v>
      </c>
      <c r="K125" s="91" t="b">
        <v>0</v>
      </c>
      <c r="L125" s="91" t="b">
        <v>0</v>
      </c>
    </row>
    <row r="126" spans="1:12" ht="15">
      <c r="A126" s="91" t="s">
        <v>704</v>
      </c>
      <c r="B126" s="91" t="s">
        <v>854</v>
      </c>
      <c r="C126" s="91">
        <v>4</v>
      </c>
      <c r="D126" s="130">
        <v>0.011122346679247155</v>
      </c>
      <c r="E126" s="130">
        <v>1.2130748253088512</v>
      </c>
      <c r="F126" s="91" t="s">
        <v>642</v>
      </c>
      <c r="G126" s="91" t="b">
        <v>0</v>
      </c>
      <c r="H126" s="91" t="b">
        <v>0</v>
      </c>
      <c r="I126" s="91" t="b">
        <v>0</v>
      </c>
      <c r="J126" s="91" t="b">
        <v>0</v>
      </c>
      <c r="K126" s="91" t="b">
        <v>0</v>
      </c>
      <c r="L126" s="91" t="b">
        <v>0</v>
      </c>
    </row>
    <row r="127" spans="1:12" ht="15">
      <c r="A127" s="91" t="s">
        <v>854</v>
      </c>
      <c r="B127" s="91" t="s">
        <v>855</v>
      </c>
      <c r="C127" s="91">
        <v>4</v>
      </c>
      <c r="D127" s="130">
        <v>0.011122346679247155</v>
      </c>
      <c r="E127" s="130">
        <v>1.5652573434202137</v>
      </c>
      <c r="F127" s="91" t="s">
        <v>642</v>
      </c>
      <c r="G127" s="91" t="b">
        <v>0</v>
      </c>
      <c r="H127" s="91" t="b">
        <v>0</v>
      </c>
      <c r="I127" s="91" t="b">
        <v>0</v>
      </c>
      <c r="J127" s="91" t="b">
        <v>0</v>
      </c>
      <c r="K127" s="91" t="b">
        <v>0</v>
      </c>
      <c r="L127" s="91" t="b">
        <v>0</v>
      </c>
    </row>
    <row r="128" spans="1:12" ht="15">
      <c r="A128" s="91" t="s">
        <v>855</v>
      </c>
      <c r="B128" s="91" t="s">
        <v>702</v>
      </c>
      <c r="C128" s="91">
        <v>4</v>
      </c>
      <c r="D128" s="130">
        <v>0.011122346679247155</v>
      </c>
      <c r="E128" s="130">
        <v>1.3891660843645324</v>
      </c>
      <c r="F128" s="91" t="s">
        <v>642</v>
      </c>
      <c r="G128" s="91" t="b">
        <v>0</v>
      </c>
      <c r="H128" s="91" t="b">
        <v>0</v>
      </c>
      <c r="I128" s="91" t="b">
        <v>0</v>
      </c>
      <c r="J128" s="91" t="b">
        <v>0</v>
      </c>
      <c r="K128" s="91" t="b">
        <v>0</v>
      </c>
      <c r="L128" s="91" t="b">
        <v>0</v>
      </c>
    </row>
    <row r="129" spans="1:12" ht="15">
      <c r="A129" s="91" t="s">
        <v>705</v>
      </c>
      <c r="B129" s="91" t="s">
        <v>860</v>
      </c>
      <c r="C129" s="91">
        <v>3</v>
      </c>
      <c r="D129" s="130">
        <v>0.010714014501998024</v>
      </c>
      <c r="E129" s="130">
        <v>1.4683473304121573</v>
      </c>
      <c r="F129" s="91" t="s">
        <v>642</v>
      </c>
      <c r="G129" s="91" t="b">
        <v>0</v>
      </c>
      <c r="H129" s="91" t="b">
        <v>0</v>
      </c>
      <c r="I129" s="91" t="b">
        <v>0</v>
      </c>
      <c r="J129" s="91" t="b">
        <v>0</v>
      </c>
      <c r="K129" s="91" t="b">
        <v>0</v>
      </c>
      <c r="L129" s="91" t="b">
        <v>0</v>
      </c>
    </row>
    <row r="130" spans="1:12" ht="15">
      <c r="A130" s="91" t="s">
        <v>860</v>
      </c>
      <c r="B130" s="91" t="s">
        <v>861</v>
      </c>
      <c r="C130" s="91">
        <v>3</v>
      </c>
      <c r="D130" s="130">
        <v>0.010714014501998024</v>
      </c>
      <c r="E130" s="130">
        <v>1.6901960800285136</v>
      </c>
      <c r="F130" s="91" t="s">
        <v>642</v>
      </c>
      <c r="G130" s="91" t="b">
        <v>0</v>
      </c>
      <c r="H130" s="91" t="b">
        <v>0</v>
      </c>
      <c r="I130" s="91" t="b">
        <v>0</v>
      </c>
      <c r="J130" s="91" t="b">
        <v>0</v>
      </c>
      <c r="K130" s="91" t="b">
        <v>0</v>
      </c>
      <c r="L130" s="91" t="b">
        <v>0</v>
      </c>
    </row>
    <row r="131" spans="1:12" ht="15">
      <c r="A131" s="91" t="s">
        <v>861</v>
      </c>
      <c r="B131" s="91" t="s">
        <v>862</v>
      </c>
      <c r="C131" s="91">
        <v>3</v>
      </c>
      <c r="D131" s="130">
        <v>0.010714014501998024</v>
      </c>
      <c r="E131" s="130">
        <v>1.6901960800285136</v>
      </c>
      <c r="F131" s="91" t="s">
        <v>642</v>
      </c>
      <c r="G131" s="91" t="b">
        <v>0</v>
      </c>
      <c r="H131" s="91" t="b">
        <v>0</v>
      </c>
      <c r="I131" s="91" t="b">
        <v>0</v>
      </c>
      <c r="J131" s="91" t="b">
        <v>0</v>
      </c>
      <c r="K131" s="91" t="b">
        <v>0</v>
      </c>
      <c r="L131" s="91" t="b">
        <v>0</v>
      </c>
    </row>
    <row r="132" spans="1:12" ht="15">
      <c r="A132" s="91" t="s">
        <v>862</v>
      </c>
      <c r="B132" s="91" t="s">
        <v>229</v>
      </c>
      <c r="C132" s="91">
        <v>3</v>
      </c>
      <c r="D132" s="130">
        <v>0.010714014501998024</v>
      </c>
      <c r="E132" s="130">
        <v>1.5652573434202137</v>
      </c>
      <c r="F132" s="91" t="s">
        <v>642</v>
      </c>
      <c r="G132" s="91" t="b">
        <v>0</v>
      </c>
      <c r="H132" s="91" t="b">
        <v>0</v>
      </c>
      <c r="I132" s="91" t="b">
        <v>0</v>
      </c>
      <c r="J132" s="91" t="b">
        <v>0</v>
      </c>
      <c r="K132" s="91" t="b">
        <v>0</v>
      </c>
      <c r="L132" s="91" t="b">
        <v>0</v>
      </c>
    </row>
    <row r="133" spans="1:12" ht="15">
      <c r="A133" s="91" t="s">
        <v>226</v>
      </c>
      <c r="B133" s="91" t="s">
        <v>704</v>
      </c>
      <c r="C133" s="91">
        <v>3</v>
      </c>
      <c r="D133" s="130">
        <v>0.010714014501998024</v>
      </c>
      <c r="E133" s="130">
        <v>1.0881360887005513</v>
      </c>
      <c r="F133" s="91" t="s">
        <v>642</v>
      </c>
      <c r="G133" s="91" t="b">
        <v>0</v>
      </c>
      <c r="H133" s="91" t="b">
        <v>0</v>
      </c>
      <c r="I133" s="91" t="b">
        <v>0</v>
      </c>
      <c r="J133" s="91" t="b">
        <v>0</v>
      </c>
      <c r="K133" s="91" t="b">
        <v>0</v>
      </c>
      <c r="L133" s="91" t="b">
        <v>0</v>
      </c>
    </row>
    <row r="134" spans="1:12" ht="15">
      <c r="A134" s="91" t="s">
        <v>704</v>
      </c>
      <c r="B134" s="91" t="s">
        <v>863</v>
      </c>
      <c r="C134" s="91">
        <v>3</v>
      </c>
      <c r="D134" s="130">
        <v>0.010714014501998024</v>
      </c>
      <c r="E134" s="130">
        <v>1.2130748253088512</v>
      </c>
      <c r="F134" s="91" t="s">
        <v>642</v>
      </c>
      <c r="G134" s="91" t="b">
        <v>0</v>
      </c>
      <c r="H134" s="91" t="b">
        <v>0</v>
      </c>
      <c r="I134" s="91" t="b">
        <v>0</v>
      </c>
      <c r="J134" s="91" t="b">
        <v>0</v>
      </c>
      <c r="K134" s="91" t="b">
        <v>0</v>
      </c>
      <c r="L134" s="91" t="b">
        <v>0</v>
      </c>
    </row>
    <row r="135" spans="1:12" ht="15">
      <c r="A135" s="91" t="s">
        <v>863</v>
      </c>
      <c r="B135" s="91" t="s">
        <v>864</v>
      </c>
      <c r="C135" s="91">
        <v>3</v>
      </c>
      <c r="D135" s="130">
        <v>0.010714014501998024</v>
      </c>
      <c r="E135" s="130">
        <v>1.6901960800285136</v>
      </c>
      <c r="F135" s="91" t="s">
        <v>642</v>
      </c>
      <c r="G135" s="91" t="b">
        <v>0</v>
      </c>
      <c r="H135" s="91" t="b">
        <v>0</v>
      </c>
      <c r="I135" s="91" t="b">
        <v>0</v>
      </c>
      <c r="J135" s="91" t="b">
        <v>0</v>
      </c>
      <c r="K135" s="91" t="b">
        <v>0</v>
      </c>
      <c r="L135" s="91" t="b">
        <v>0</v>
      </c>
    </row>
    <row r="136" spans="1:12" ht="15">
      <c r="A136" s="91" t="s">
        <v>864</v>
      </c>
      <c r="B136" s="91" t="s">
        <v>865</v>
      </c>
      <c r="C136" s="91">
        <v>3</v>
      </c>
      <c r="D136" s="130">
        <v>0.010714014501998024</v>
      </c>
      <c r="E136" s="130">
        <v>1.6901960800285136</v>
      </c>
      <c r="F136" s="91" t="s">
        <v>642</v>
      </c>
      <c r="G136" s="91" t="b">
        <v>0</v>
      </c>
      <c r="H136" s="91" t="b">
        <v>0</v>
      </c>
      <c r="I136" s="91" t="b">
        <v>0</v>
      </c>
      <c r="J136" s="91" t="b">
        <v>0</v>
      </c>
      <c r="K136" s="91" t="b">
        <v>0</v>
      </c>
      <c r="L136" s="91" t="b">
        <v>0</v>
      </c>
    </row>
    <row r="137" spans="1:12" ht="15">
      <c r="A137" s="91" t="s">
        <v>865</v>
      </c>
      <c r="B137" s="91" t="s">
        <v>866</v>
      </c>
      <c r="C137" s="91">
        <v>3</v>
      </c>
      <c r="D137" s="130">
        <v>0.010714014501998024</v>
      </c>
      <c r="E137" s="130">
        <v>1.6901960800285136</v>
      </c>
      <c r="F137" s="91" t="s">
        <v>642</v>
      </c>
      <c r="G137" s="91" t="b">
        <v>0</v>
      </c>
      <c r="H137" s="91" t="b">
        <v>0</v>
      </c>
      <c r="I137" s="91" t="b">
        <v>0</v>
      </c>
      <c r="J137" s="91" t="b">
        <v>0</v>
      </c>
      <c r="K137" s="91" t="b">
        <v>0</v>
      </c>
      <c r="L137" s="91" t="b">
        <v>0</v>
      </c>
    </row>
    <row r="138" spans="1:12" ht="15">
      <c r="A138" s="91" t="s">
        <v>866</v>
      </c>
      <c r="B138" s="91" t="s">
        <v>867</v>
      </c>
      <c r="C138" s="91">
        <v>3</v>
      </c>
      <c r="D138" s="130">
        <v>0.010714014501998024</v>
      </c>
      <c r="E138" s="130">
        <v>1.6901960800285136</v>
      </c>
      <c r="F138" s="91" t="s">
        <v>642</v>
      </c>
      <c r="G138" s="91" t="b">
        <v>0</v>
      </c>
      <c r="H138" s="91" t="b">
        <v>0</v>
      </c>
      <c r="I138" s="91" t="b">
        <v>0</v>
      </c>
      <c r="J138" s="91" t="b">
        <v>0</v>
      </c>
      <c r="K138" s="91" t="b">
        <v>0</v>
      </c>
      <c r="L138" s="91" t="b">
        <v>0</v>
      </c>
    </row>
    <row r="139" spans="1:12" ht="15">
      <c r="A139" s="91" t="s">
        <v>867</v>
      </c>
      <c r="B139" s="91" t="s">
        <v>868</v>
      </c>
      <c r="C139" s="91">
        <v>3</v>
      </c>
      <c r="D139" s="130">
        <v>0.010714014501998024</v>
      </c>
      <c r="E139" s="130">
        <v>1.6901960800285136</v>
      </c>
      <c r="F139" s="91" t="s">
        <v>642</v>
      </c>
      <c r="G139" s="91" t="b">
        <v>0</v>
      </c>
      <c r="H139" s="91" t="b">
        <v>0</v>
      </c>
      <c r="I139" s="91" t="b">
        <v>0</v>
      </c>
      <c r="J139" s="91" t="b">
        <v>0</v>
      </c>
      <c r="K139" s="91" t="b">
        <v>0</v>
      </c>
      <c r="L139" s="91" t="b">
        <v>0</v>
      </c>
    </row>
    <row r="140" spans="1:12" ht="15">
      <c r="A140" s="91" t="s">
        <v>222</v>
      </c>
      <c r="B140" s="91" t="s">
        <v>714</v>
      </c>
      <c r="C140" s="91">
        <v>3</v>
      </c>
      <c r="D140" s="130">
        <v>0.010714014501998024</v>
      </c>
      <c r="E140" s="130">
        <v>1.4683473304121573</v>
      </c>
      <c r="F140" s="91" t="s">
        <v>642</v>
      </c>
      <c r="G140" s="91" t="b">
        <v>0</v>
      </c>
      <c r="H140" s="91" t="b">
        <v>0</v>
      </c>
      <c r="I140" s="91" t="b">
        <v>0</v>
      </c>
      <c r="J140" s="91" t="b">
        <v>0</v>
      </c>
      <c r="K140" s="91" t="b">
        <v>0</v>
      </c>
      <c r="L140" s="91" t="b">
        <v>0</v>
      </c>
    </row>
    <row r="141" spans="1:12" ht="15">
      <c r="A141" s="91" t="s">
        <v>702</v>
      </c>
      <c r="B141" s="91" t="s">
        <v>869</v>
      </c>
      <c r="C141" s="91">
        <v>3</v>
      </c>
      <c r="D141" s="130">
        <v>0.010714014501998024</v>
      </c>
      <c r="E141" s="130">
        <v>1.4683473304121573</v>
      </c>
      <c r="F141" s="91" t="s">
        <v>642</v>
      </c>
      <c r="G141" s="91" t="b">
        <v>0</v>
      </c>
      <c r="H141" s="91" t="b">
        <v>0</v>
      </c>
      <c r="I141" s="91" t="b">
        <v>0</v>
      </c>
      <c r="J141" s="91" t="b">
        <v>0</v>
      </c>
      <c r="K141" s="91" t="b">
        <v>0</v>
      </c>
      <c r="L141" s="91" t="b">
        <v>0</v>
      </c>
    </row>
    <row r="142" spans="1:12" ht="15">
      <c r="A142" s="91" t="s">
        <v>222</v>
      </c>
      <c r="B142" s="91" t="s">
        <v>705</v>
      </c>
      <c r="C142" s="91">
        <v>2</v>
      </c>
      <c r="D142" s="130">
        <v>0.009371679613851188</v>
      </c>
      <c r="E142" s="130">
        <v>1.292256071356476</v>
      </c>
      <c r="F142" s="91" t="s">
        <v>642</v>
      </c>
      <c r="G142" s="91" t="b">
        <v>0</v>
      </c>
      <c r="H142" s="91" t="b">
        <v>0</v>
      </c>
      <c r="I142" s="91" t="b">
        <v>0</v>
      </c>
      <c r="J142" s="91" t="b">
        <v>0</v>
      </c>
      <c r="K142" s="91" t="b">
        <v>0</v>
      </c>
      <c r="L142" s="91" t="b">
        <v>0</v>
      </c>
    </row>
    <row r="143" spans="1:12" ht="15">
      <c r="A143" s="91" t="s">
        <v>229</v>
      </c>
      <c r="B143" s="91" t="s">
        <v>713</v>
      </c>
      <c r="C143" s="91">
        <v>2</v>
      </c>
      <c r="D143" s="130">
        <v>0.009371679613851188</v>
      </c>
      <c r="E143" s="130">
        <v>0.9631973520922513</v>
      </c>
      <c r="F143" s="91" t="s">
        <v>642</v>
      </c>
      <c r="G143" s="91" t="b">
        <v>0</v>
      </c>
      <c r="H143" s="91" t="b">
        <v>0</v>
      </c>
      <c r="I143" s="91" t="b">
        <v>0</v>
      </c>
      <c r="J143" s="91" t="b">
        <v>0</v>
      </c>
      <c r="K143" s="91" t="b">
        <v>0</v>
      </c>
      <c r="L143" s="91" t="b">
        <v>0</v>
      </c>
    </row>
    <row r="144" spans="1:12" ht="15">
      <c r="A144" s="91" t="s">
        <v>713</v>
      </c>
      <c r="B144" s="91" t="s">
        <v>226</v>
      </c>
      <c r="C144" s="91">
        <v>2</v>
      </c>
      <c r="D144" s="130">
        <v>0.009371679613851188</v>
      </c>
      <c r="E144" s="130">
        <v>1.0881360887005513</v>
      </c>
      <c r="F144" s="91" t="s">
        <v>642</v>
      </c>
      <c r="G144" s="91" t="b">
        <v>0</v>
      </c>
      <c r="H144" s="91" t="b">
        <v>0</v>
      </c>
      <c r="I144" s="91" t="b">
        <v>0</v>
      </c>
      <c r="J144" s="91" t="b">
        <v>0</v>
      </c>
      <c r="K144" s="91" t="b">
        <v>0</v>
      </c>
      <c r="L144" s="91" t="b">
        <v>0</v>
      </c>
    </row>
    <row r="145" spans="1:12" ht="15">
      <c r="A145" s="91" t="s">
        <v>718</v>
      </c>
      <c r="B145" s="91" t="s">
        <v>719</v>
      </c>
      <c r="C145" s="91">
        <v>2</v>
      </c>
      <c r="D145" s="130">
        <v>0</v>
      </c>
      <c r="E145" s="130">
        <v>0.8129133566428556</v>
      </c>
      <c r="F145" s="91" t="s">
        <v>645</v>
      </c>
      <c r="G145" s="91" t="b">
        <v>0</v>
      </c>
      <c r="H145" s="91" t="b">
        <v>0</v>
      </c>
      <c r="I145" s="91" t="b">
        <v>0</v>
      </c>
      <c r="J145" s="91" t="b">
        <v>0</v>
      </c>
      <c r="K145" s="91" t="b">
        <v>0</v>
      </c>
      <c r="L145" s="91" t="b">
        <v>0</v>
      </c>
    </row>
    <row r="146" spans="1:12" ht="15">
      <c r="A146" s="91" t="s">
        <v>719</v>
      </c>
      <c r="B146" s="91" t="s">
        <v>703</v>
      </c>
      <c r="C146" s="91">
        <v>2</v>
      </c>
      <c r="D146" s="130">
        <v>0</v>
      </c>
      <c r="E146" s="130">
        <v>0.8129133566428556</v>
      </c>
      <c r="F146" s="91" t="s">
        <v>645</v>
      </c>
      <c r="G146" s="91" t="b">
        <v>0</v>
      </c>
      <c r="H146" s="91" t="b">
        <v>0</v>
      </c>
      <c r="I146" s="91" t="b">
        <v>0</v>
      </c>
      <c r="J146" s="91" t="b">
        <v>0</v>
      </c>
      <c r="K146" s="91" t="b">
        <v>0</v>
      </c>
      <c r="L146" s="91" t="b">
        <v>0</v>
      </c>
    </row>
    <row r="147" spans="1:12" ht="15">
      <c r="A147" s="91" t="s">
        <v>703</v>
      </c>
      <c r="B147" s="91" t="s">
        <v>720</v>
      </c>
      <c r="C147" s="91">
        <v>2</v>
      </c>
      <c r="D147" s="130">
        <v>0</v>
      </c>
      <c r="E147" s="130">
        <v>0.8129133566428556</v>
      </c>
      <c r="F147" s="91" t="s">
        <v>645</v>
      </c>
      <c r="G147" s="91" t="b">
        <v>0</v>
      </c>
      <c r="H147" s="91" t="b">
        <v>0</v>
      </c>
      <c r="I147" s="91" t="b">
        <v>0</v>
      </c>
      <c r="J147" s="91" t="b">
        <v>0</v>
      </c>
      <c r="K147" s="91" t="b">
        <v>0</v>
      </c>
      <c r="L147" s="91" t="b">
        <v>0</v>
      </c>
    </row>
    <row r="148" spans="1:12" ht="15">
      <c r="A148" s="91" t="s">
        <v>720</v>
      </c>
      <c r="B148" s="91" t="s">
        <v>702</v>
      </c>
      <c r="C148" s="91">
        <v>2</v>
      </c>
      <c r="D148" s="130">
        <v>0</v>
      </c>
      <c r="E148" s="130">
        <v>0.8129133566428556</v>
      </c>
      <c r="F148" s="91" t="s">
        <v>645</v>
      </c>
      <c r="G148" s="91" t="b">
        <v>0</v>
      </c>
      <c r="H148" s="91" t="b">
        <v>0</v>
      </c>
      <c r="I148" s="91" t="b">
        <v>0</v>
      </c>
      <c r="J148" s="91" t="b">
        <v>0</v>
      </c>
      <c r="K148" s="91" t="b">
        <v>0</v>
      </c>
      <c r="L148" s="91" t="b">
        <v>0</v>
      </c>
    </row>
    <row r="149" spans="1:12" ht="15">
      <c r="A149" s="91" t="s">
        <v>702</v>
      </c>
      <c r="B149" s="91" t="s">
        <v>721</v>
      </c>
      <c r="C149" s="91">
        <v>2</v>
      </c>
      <c r="D149" s="130">
        <v>0</v>
      </c>
      <c r="E149" s="130">
        <v>0.8129133566428556</v>
      </c>
      <c r="F149" s="91" t="s">
        <v>645</v>
      </c>
      <c r="G149" s="91" t="b">
        <v>0</v>
      </c>
      <c r="H149" s="91" t="b">
        <v>0</v>
      </c>
      <c r="I149" s="91" t="b">
        <v>0</v>
      </c>
      <c r="J149" s="91" t="b">
        <v>0</v>
      </c>
      <c r="K149" s="91" t="b">
        <v>0</v>
      </c>
      <c r="L149" s="91" t="b">
        <v>0</v>
      </c>
    </row>
    <row r="150" spans="1:12" ht="15">
      <c r="A150" s="91" t="s">
        <v>721</v>
      </c>
      <c r="B150" s="91" t="s">
        <v>722</v>
      </c>
      <c r="C150" s="91">
        <v>2</v>
      </c>
      <c r="D150" s="130">
        <v>0</v>
      </c>
      <c r="E150" s="130">
        <v>0.8129133566428556</v>
      </c>
      <c r="F150" s="91" t="s">
        <v>645</v>
      </c>
      <c r="G150" s="91" t="b">
        <v>0</v>
      </c>
      <c r="H150" s="91" t="b">
        <v>0</v>
      </c>
      <c r="I150" s="91" t="b">
        <v>0</v>
      </c>
      <c r="J150" s="91" t="b">
        <v>0</v>
      </c>
      <c r="K150" s="91" t="b">
        <v>0</v>
      </c>
      <c r="L150"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917</v>
      </c>
      <c r="B2" s="133" t="s">
        <v>918</v>
      </c>
      <c r="C2" s="67" t="s">
        <v>919</v>
      </c>
    </row>
    <row r="3" spans="1:3" ht="15">
      <c r="A3" s="132" t="s">
        <v>641</v>
      </c>
      <c r="B3" s="132" t="s">
        <v>641</v>
      </c>
      <c r="C3" s="36">
        <v>20</v>
      </c>
    </row>
    <row r="4" spans="1:3" ht="15">
      <c r="A4" s="132" t="s">
        <v>641</v>
      </c>
      <c r="B4" s="132" t="s">
        <v>642</v>
      </c>
      <c r="C4" s="36">
        <v>5</v>
      </c>
    </row>
    <row r="5" spans="1:3" ht="15">
      <c r="A5" s="132" t="s">
        <v>642</v>
      </c>
      <c r="B5" s="132" t="s">
        <v>641</v>
      </c>
      <c r="C5" s="36">
        <v>1</v>
      </c>
    </row>
    <row r="6" spans="1:3" ht="15">
      <c r="A6" s="132" t="s">
        <v>642</v>
      </c>
      <c r="B6" s="132" t="s">
        <v>642</v>
      </c>
      <c r="C6" s="36">
        <v>10</v>
      </c>
    </row>
    <row r="7" spans="1:3" ht="15">
      <c r="A7" s="132" t="s">
        <v>643</v>
      </c>
      <c r="B7" s="132" t="s">
        <v>643</v>
      </c>
      <c r="C7" s="36">
        <v>1</v>
      </c>
    </row>
    <row r="8" spans="1:3" ht="15">
      <c r="A8" s="132" t="s">
        <v>644</v>
      </c>
      <c r="B8" s="132" t="s">
        <v>644</v>
      </c>
      <c r="C8" s="36">
        <v>1</v>
      </c>
    </row>
    <row r="9" spans="1:3" ht="15">
      <c r="A9" s="132" t="s">
        <v>645</v>
      </c>
      <c r="B9" s="132" t="s">
        <v>645</v>
      </c>
      <c r="C9"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934</v>
      </c>
      <c r="B1" s="13" t="s">
        <v>17</v>
      </c>
    </row>
    <row r="2" spans="1:2" ht="15">
      <c r="A2" s="85" t="s">
        <v>935</v>
      </c>
      <c r="B2" s="85" t="s">
        <v>941</v>
      </c>
    </row>
    <row r="3" spans="1:2" ht="15">
      <c r="A3" s="85" t="s">
        <v>936</v>
      </c>
      <c r="B3" s="85" t="s">
        <v>942</v>
      </c>
    </row>
    <row r="4" spans="1:2" ht="15">
      <c r="A4" s="85" t="s">
        <v>937</v>
      </c>
      <c r="B4" s="85" t="s">
        <v>943</v>
      </c>
    </row>
    <row r="5" spans="1:2" ht="15">
      <c r="A5" s="85" t="s">
        <v>938</v>
      </c>
      <c r="B5" s="85" t="s">
        <v>944</v>
      </c>
    </row>
    <row r="6" spans="1:2" ht="15">
      <c r="A6" s="85" t="s">
        <v>939</v>
      </c>
      <c r="B6" s="85" t="s">
        <v>945</v>
      </c>
    </row>
    <row r="7" spans="1:2" ht="15">
      <c r="A7" s="85" t="s">
        <v>940</v>
      </c>
      <c r="B7" s="85" t="s">
        <v>942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640</v>
      </c>
      <c r="BB2" s="13" t="s">
        <v>652</v>
      </c>
      <c r="BC2" s="13" t="s">
        <v>653</v>
      </c>
      <c r="BD2" s="67" t="s">
        <v>906</v>
      </c>
      <c r="BE2" s="67" t="s">
        <v>907</v>
      </c>
      <c r="BF2" s="67" t="s">
        <v>908</v>
      </c>
      <c r="BG2" s="67" t="s">
        <v>909</v>
      </c>
      <c r="BH2" s="67" t="s">
        <v>910</v>
      </c>
      <c r="BI2" s="67" t="s">
        <v>911</v>
      </c>
      <c r="BJ2" s="67" t="s">
        <v>912</v>
      </c>
      <c r="BK2" s="67" t="s">
        <v>913</v>
      </c>
      <c r="BL2" s="67" t="s">
        <v>914</v>
      </c>
    </row>
    <row r="3" spans="1:64" ht="15" customHeight="1">
      <c r="A3" s="84" t="s">
        <v>212</v>
      </c>
      <c r="B3" s="84" t="s">
        <v>226</v>
      </c>
      <c r="C3" s="53"/>
      <c r="D3" s="54"/>
      <c r="E3" s="65"/>
      <c r="F3" s="55"/>
      <c r="G3" s="53"/>
      <c r="H3" s="57"/>
      <c r="I3" s="56"/>
      <c r="J3" s="56"/>
      <c r="K3" s="36" t="s">
        <v>65</v>
      </c>
      <c r="L3" s="62">
        <v>3</v>
      </c>
      <c r="M3" s="62"/>
      <c r="N3" s="63"/>
      <c r="O3" s="85" t="s">
        <v>238</v>
      </c>
      <c r="P3" s="87">
        <v>43733.815787037034</v>
      </c>
      <c r="Q3" s="85" t="s">
        <v>240</v>
      </c>
      <c r="R3" s="85"/>
      <c r="S3" s="85"/>
      <c r="T3" s="85" t="s">
        <v>286</v>
      </c>
      <c r="U3" s="85"/>
      <c r="V3" s="90" t="s">
        <v>302</v>
      </c>
      <c r="W3" s="87">
        <v>43733.815787037034</v>
      </c>
      <c r="X3" s="90" t="s">
        <v>318</v>
      </c>
      <c r="Y3" s="85"/>
      <c r="Z3" s="85"/>
      <c r="AA3" s="91" t="s">
        <v>352</v>
      </c>
      <c r="AB3" s="85"/>
      <c r="AC3" s="85" t="b">
        <v>0</v>
      </c>
      <c r="AD3" s="85">
        <v>0</v>
      </c>
      <c r="AE3" s="91" t="s">
        <v>387</v>
      </c>
      <c r="AF3" s="85" t="b">
        <v>0</v>
      </c>
      <c r="AG3" s="85" t="s">
        <v>389</v>
      </c>
      <c r="AH3" s="85"/>
      <c r="AI3" s="91" t="s">
        <v>387</v>
      </c>
      <c r="AJ3" s="85" t="b">
        <v>0</v>
      </c>
      <c r="AK3" s="85">
        <v>5</v>
      </c>
      <c r="AL3" s="91" t="s">
        <v>371</v>
      </c>
      <c r="AM3" s="85" t="s">
        <v>390</v>
      </c>
      <c r="AN3" s="85" t="b">
        <v>0</v>
      </c>
      <c r="AO3" s="91" t="s">
        <v>371</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v>0</v>
      </c>
      <c r="BE3" s="52">
        <v>0</v>
      </c>
      <c r="BF3" s="51">
        <v>0</v>
      </c>
      <c r="BG3" s="52">
        <v>0</v>
      </c>
      <c r="BH3" s="51">
        <v>0</v>
      </c>
      <c r="BI3" s="52">
        <v>0</v>
      </c>
      <c r="BJ3" s="51">
        <v>17</v>
      </c>
      <c r="BK3" s="52">
        <v>100</v>
      </c>
      <c r="BL3" s="51">
        <v>17</v>
      </c>
    </row>
    <row r="4" spans="1:64" ht="15" customHeight="1">
      <c r="A4" s="84" t="s">
        <v>213</v>
      </c>
      <c r="B4" s="84" t="s">
        <v>226</v>
      </c>
      <c r="C4" s="53"/>
      <c r="D4" s="54"/>
      <c r="E4" s="65"/>
      <c r="F4" s="55"/>
      <c r="G4" s="53"/>
      <c r="H4" s="57"/>
      <c r="I4" s="56"/>
      <c r="J4" s="56"/>
      <c r="K4" s="36" t="s">
        <v>65</v>
      </c>
      <c r="L4" s="83">
        <v>4</v>
      </c>
      <c r="M4" s="83"/>
      <c r="N4" s="63"/>
      <c r="O4" s="86" t="s">
        <v>238</v>
      </c>
      <c r="P4" s="88">
        <v>43733.81584490741</v>
      </c>
      <c r="Q4" s="86" t="s">
        <v>240</v>
      </c>
      <c r="R4" s="86"/>
      <c r="S4" s="86"/>
      <c r="T4" s="86" t="s">
        <v>286</v>
      </c>
      <c r="U4" s="86"/>
      <c r="V4" s="89" t="s">
        <v>303</v>
      </c>
      <c r="W4" s="88">
        <v>43733.81584490741</v>
      </c>
      <c r="X4" s="89" t="s">
        <v>319</v>
      </c>
      <c r="Y4" s="86"/>
      <c r="Z4" s="86"/>
      <c r="AA4" s="92" t="s">
        <v>353</v>
      </c>
      <c r="AB4" s="86"/>
      <c r="AC4" s="86" t="b">
        <v>0</v>
      </c>
      <c r="AD4" s="86">
        <v>0</v>
      </c>
      <c r="AE4" s="92" t="s">
        <v>387</v>
      </c>
      <c r="AF4" s="86" t="b">
        <v>0</v>
      </c>
      <c r="AG4" s="86" t="s">
        <v>389</v>
      </c>
      <c r="AH4" s="86"/>
      <c r="AI4" s="92" t="s">
        <v>387</v>
      </c>
      <c r="AJ4" s="86" t="b">
        <v>0</v>
      </c>
      <c r="AK4" s="86">
        <v>5</v>
      </c>
      <c r="AL4" s="92" t="s">
        <v>371</v>
      </c>
      <c r="AM4" s="86" t="s">
        <v>391</v>
      </c>
      <c r="AN4" s="86" t="b">
        <v>0</v>
      </c>
      <c r="AO4" s="92" t="s">
        <v>371</v>
      </c>
      <c r="AP4" s="86" t="s">
        <v>176</v>
      </c>
      <c r="AQ4" s="86">
        <v>0</v>
      </c>
      <c r="AR4" s="86">
        <v>0</v>
      </c>
      <c r="AS4" s="86"/>
      <c r="AT4" s="86"/>
      <c r="AU4" s="86"/>
      <c r="AV4" s="86"/>
      <c r="AW4" s="86"/>
      <c r="AX4" s="86"/>
      <c r="AY4" s="86"/>
      <c r="AZ4" s="86"/>
      <c r="BA4">
        <v>1</v>
      </c>
      <c r="BB4" s="85" t="str">
        <f>REPLACE(INDEX(GroupVertices[Group],MATCH(Edges25[[#This Row],[Vertex 1]],GroupVertices[Vertex],0)),1,1,"")</f>
        <v>1</v>
      </c>
      <c r="BC4" s="85" t="str">
        <f>REPLACE(INDEX(GroupVertices[Group],MATCH(Edges25[[#This Row],[Vertex 2]],GroupVertices[Vertex],0)),1,1,"")</f>
        <v>1</v>
      </c>
      <c r="BD4" s="51">
        <v>0</v>
      </c>
      <c r="BE4" s="52">
        <v>0</v>
      </c>
      <c r="BF4" s="51">
        <v>0</v>
      </c>
      <c r="BG4" s="52">
        <v>0</v>
      </c>
      <c r="BH4" s="51">
        <v>0</v>
      </c>
      <c r="BI4" s="52">
        <v>0</v>
      </c>
      <c r="BJ4" s="51">
        <v>17</v>
      </c>
      <c r="BK4" s="52">
        <v>100</v>
      </c>
      <c r="BL4" s="51">
        <v>17</v>
      </c>
    </row>
    <row r="5" spans="1:64" ht="15">
      <c r="A5" s="84" t="s">
        <v>214</v>
      </c>
      <c r="B5" s="84" t="s">
        <v>226</v>
      </c>
      <c r="C5" s="53"/>
      <c r="D5" s="54"/>
      <c r="E5" s="65"/>
      <c r="F5" s="55"/>
      <c r="G5" s="53"/>
      <c r="H5" s="57"/>
      <c r="I5" s="56"/>
      <c r="J5" s="56"/>
      <c r="K5" s="36" t="s">
        <v>65</v>
      </c>
      <c r="L5" s="83">
        <v>5</v>
      </c>
      <c r="M5" s="83"/>
      <c r="N5" s="63"/>
      <c r="O5" s="86" t="s">
        <v>238</v>
      </c>
      <c r="P5" s="88">
        <v>43733.87768518519</v>
      </c>
      <c r="Q5" s="86" t="s">
        <v>240</v>
      </c>
      <c r="R5" s="86"/>
      <c r="S5" s="86"/>
      <c r="T5" s="86" t="s">
        <v>286</v>
      </c>
      <c r="U5" s="86"/>
      <c r="V5" s="89" t="s">
        <v>304</v>
      </c>
      <c r="W5" s="88">
        <v>43733.87768518519</v>
      </c>
      <c r="X5" s="89" t="s">
        <v>320</v>
      </c>
      <c r="Y5" s="86"/>
      <c r="Z5" s="86"/>
      <c r="AA5" s="92" t="s">
        <v>354</v>
      </c>
      <c r="AB5" s="86"/>
      <c r="AC5" s="86" t="b">
        <v>0</v>
      </c>
      <c r="AD5" s="86">
        <v>0</v>
      </c>
      <c r="AE5" s="92" t="s">
        <v>387</v>
      </c>
      <c r="AF5" s="86" t="b">
        <v>0</v>
      </c>
      <c r="AG5" s="86" t="s">
        <v>389</v>
      </c>
      <c r="AH5" s="86"/>
      <c r="AI5" s="92" t="s">
        <v>387</v>
      </c>
      <c r="AJ5" s="86" t="b">
        <v>0</v>
      </c>
      <c r="AK5" s="86">
        <v>5</v>
      </c>
      <c r="AL5" s="92" t="s">
        <v>371</v>
      </c>
      <c r="AM5" s="86" t="s">
        <v>392</v>
      </c>
      <c r="AN5" s="86" t="b">
        <v>0</v>
      </c>
      <c r="AO5" s="92" t="s">
        <v>371</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v>0</v>
      </c>
      <c r="BE5" s="52">
        <v>0</v>
      </c>
      <c r="BF5" s="51">
        <v>0</v>
      </c>
      <c r="BG5" s="52">
        <v>0</v>
      </c>
      <c r="BH5" s="51">
        <v>0</v>
      </c>
      <c r="BI5" s="52">
        <v>0</v>
      </c>
      <c r="BJ5" s="51">
        <v>17</v>
      </c>
      <c r="BK5" s="52">
        <v>100</v>
      </c>
      <c r="BL5" s="51">
        <v>17</v>
      </c>
    </row>
    <row r="6" spans="1:64" ht="15">
      <c r="A6" s="84" t="s">
        <v>215</v>
      </c>
      <c r="B6" s="84" t="s">
        <v>226</v>
      </c>
      <c r="C6" s="53"/>
      <c r="D6" s="54"/>
      <c r="E6" s="65"/>
      <c r="F6" s="55"/>
      <c r="G6" s="53"/>
      <c r="H6" s="57"/>
      <c r="I6" s="56"/>
      <c r="J6" s="56"/>
      <c r="K6" s="36" t="s">
        <v>65</v>
      </c>
      <c r="L6" s="83">
        <v>6</v>
      </c>
      <c r="M6" s="83"/>
      <c r="N6" s="63"/>
      <c r="O6" s="86" t="s">
        <v>238</v>
      </c>
      <c r="P6" s="88">
        <v>43733.916875</v>
      </c>
      <c r="Q6" s="86" t="s">
        <v>240</v>
      </c>
      <c r="R6" s="86"/>
      <c r="S6" s="86"/>
      <c r="T6" s="86" t="s">
        <v>286</v>
      </c>
      <c r="U6" s="86"/>
      <c r="V6" s="89" t="s">
        <v>305</v>
      </c>
      <c r="W6" s="88">
        <v>43733.916875</v>
      </c>
      <c r="X6" s="89" t="s">
        <v>321</v>
      </c>
      <c r="Y6" s="86"/>
      <c r="Z6" s="86"/>
      <c r="AA6" s="92" t="s">
        <v>355</v>
      </c>
      <c r="AB6" s="86"/>
      <c r="AC6" s="86" t="b">
        <v>0</v>
      </c>
      <c r="AD6" s="86">
        <v>0</v>
      </c>
      <c r="AE6" s="92" t="s">
        <v>387</v>
      </c>
      <c r="AF6" s="86" t="b">
        <v>0</v>
      </c>
      <c r="AG6" s="86" t="s">
        <v>389</v>
      </c>
      <c r="AH6" s="86"/>
      <c r="AI6" s="92" t="s">
        <v>387</v>
      </c>
      <c r="AJ6" s="86" t="b">
        <v>0</v>
      </c>
      <c r="AK6" s="86">
        <v>5</v>
      </c>
      <c r="AL6" s="92" t="s">
        <v>371</v>
      </c>
      <c r="AM6" s="86" t="s">
        <v>392</v>
      </c>
      <c r="AN6" s="86" t="b">
        <v>0</v>
      </c>
      <c r="AO6" s="92" t="s">
        <v>371</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0</v>
      </c>
      <c r="BE6" s="52">
        <v>0</v>
      </c>
      <c r="BF6" s="51">
        <v>0</v>
      </c>
      <c r="BG6" s="52">
        <v>0</v>
      </c>
      <c r="BH6" s="51">
        <v>0</v>
      </c>
      <c r="BI6" s="52">
        <v>0</v>
      </c>
      <c r="BJ6" s="51">
        <v>17</v>
      </c>
      <c r="BK6" s="52">
        <v>100</v>
      </c>
      <c r="BL6" s="51">
        <v>17</v>
      </c>
    </row>
    <row r="7" spans="1:64" ht="15">
      <c r="A7" s="84" t="s">
        <v>216</v>
      </c>
      <c r="B7" s="84" t="s">
        <v>226</v>
      </c>
      <c r="C7" s="53"/>
      <c r="D7" s="54"/>
      <c r="E7" s="65"/>
      <c r="F7" s="55"/>
      <c r="G7" s="53"/>
      <c r="H7" s="57"/>
      <c r="I7" s="56"/>
      <c r="J7" s="56"/>
      <c r="K7" s="36" t="s">
        <v>65</v>
      </c>
      <c r="L7" s="83">
        <v>7</v>
      </c>
      <c r="M7" s="83"/>
      <c r="N7" s="63"/>
      <c r="O7" s="86" t="s">
        <v>238</v>
      </c>
      <c r="P7" s="88">
        <v>43734.29349537037</v>
      </c>
      <c r="Q7" s="86" t="s">
        <v>240</v>
      </c>
      <c r="R7" s="86"/>
      <c r="S7" s="86"/>
      <c r="T7" s="86" t="s">
        <v>286</v>
      </c>
      <c r="U7" s="86"/>
      <c r="V7" s="89" t="s">
        <v>306</v>
      </c>
      <c r="W7" s="88">
        <v>43734.29349537037</v>
      </c>
      <c r="X7" s="89" t="s">
        <v>322</v>
      </c>
      <c r="Y7" s="86"/>
      <c r="Z7" s="86"/>
      <c r="AA7" s="92" t="s">
        <v>356</v>
      </c>
      <c r="AB7" s="86"/>
      <c r="AC7" s="86" t="b">
        <v>0</v>
      </c>
      <c r="AD7" s="86">
        <v>0</v>
      </c>
      <c r="AE7" s="92" t="s">
        <v>387</v>
      </c>
      <c r="AF7" s="86" t="b">
        <v>0</v>
      </c>
      <c r="AG7" s="86" t="s">
        <v>389</v>
      </c>
      <c r="AH7" s="86"/>
      <c r="AI7" s="92" t="s">
        <v>387</v>
      </c>
      <c r="AJ7" s="86" t="b">
        <v>0</v>
      </c>
      <c r="AK7" s="86">
        <v>5</v>
      </c>
      <c r="AL7" s="92" t="s">
        <v>371</v>
      </c>
      <c r="AM7" s="86" t="s">
        <v>392</v>
      </c>
      <c r="AN7" s="86" t="b">
        <v>0</v>
      </c>
      <c r="AO7" s="92" t="s">
        <v>371</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17</v>
      </c>
      <c r="BK7" s="52">
        <v>100</v>
      </c>
      <c r="BL7" s="51">
        <v>17</v>
      </c>
    </row>
    <row r="8" spans="1:64" ht="15">
      <c r="A8" s="84" t="s">
        <v>217</v>
      </c>
      <c r="B8" s="84" t="s">
        <v>217</v>
      </c>
      <c r="C8" s="53"/>
      <c r="D8" s="54"/>
      <c r="E8" s="65"/>
      <c r="F8" s="55"/>
      <c r="G8" s="53"/>
      <c r="H8" s="57"/>
      <c r="I8" s="56"/>
      <c r="J8" s="56"/>
      <c r="K8" s="36" t="s">
        <v>65</v>
      </c>
      <c r="L8" s="83">
        <v>8</v>
      </c>
      <c r="M8" s="83"/>
      <c r="N8" s="63"/>
      <c r="O8" s="86" t="s">
        <v>176</v>
      </c>
      <c r="P8" s="88">
        <v>42420.749976851854</v>
      </c>
      <c r="Q8" s="86" t="s">
        <v>241</v>
      </c>
      <c r="R8" s="89" t="s">
        <v>268</v>
      </c>
      <c r="S8" s="86" t="s">
        <v>282</v>
      </c>
      <c r="T8" s="86" t="s">
        <v>287</v>
      </c>
      <c r="U8" s="86"/>
      <c r="V8" s="89" t="s">
        <v>307</v>
      </c>
      <c r="W8" s="88">
        <v>42420.749976851854</v>
      </c>
      <c r="X8" s="89" t="s">
        <v>323</v>
      </c>
      <c r="Y8" s="86"/>
      <c r="Z8" s="86"/>
      <c r="AA8" s="92" t="s">
        <v>357</v>
      </c>
      <c r="AB8" s="86"/>
      <c r="AC8" s="86" t="b">
        <v>0</v>
      </c>
      <c r="AD8" s="86">
        <v>2</v>
      </c>
      <c r="AE8" s="92" t="s">
        <v>387</v>
      </c>
      <c r="AF8" s="86" t="b">
        <v>0</v>
      </c>
      <c r="AG8" s="86" t="s">
        <v>389</v>
      </c>
      <c r="AH8" s="86"/>
      <c r="AI8" s="92" t="s">
        <v>387</v>
      </c>
      <c r="AJ8" s="86" t="b">
        <v>0</v>
      </c>
      <c r="AK8" s="86">
        <v>4</v>
      </c>
      <c r="AL8" s="92" t="s">
        <v>387</v>
      </c>
      <c r="AM8" s="86" t="s">
        <v>393</v>
      </c>
      <c r="AN8" s="86" t="b">
        <v>0</v>
      </c>
      <c r="AO8" s="92" t="s">
        <v>357</v>
      </c>
      <c r="AP8" s="86" t="s">
        <v>395</v>
      </c>
      <c r="AQ8" s="86">
        <v>0</v>
      </c>
      <c r="AR8" s="86">
        <v>0</v>
      </c>
      <c r="AS8" s="86"/>
      <c r="AT8" s="86"/>
      <c r="AU8" s="86"/>
      <c r="AV8" s="86"/>
      <c r="AW8" s="86"/>
      <c r="AX8" s="86"/>
      <c r="AY8" s="86"/>
      <c r="AZ8" s="86"/>
      <c r="BA8">
        <v>1</v>
      </c>
      <c r="BB8" s="85" t="str">
        <f>REPLACE(INDEX(GroupVertices[Group],MATCH(Edges25[[#This Row],[Vertex 1]],GroupVertices[Vertex],0)),1,1,"")</f>
        <v>5</v>
      </c>
      <c r="BC8" s="85" t="str">
        <f>REPLACE(INDEX(GroupVertices[Group],MATCH(Edges25[[#This Row],[Vertex 2]],GroupVertices[Vertex],0)),1,1,"")</f>
        <v>5</v>
      </c>
      <c r="BD8" s="51">
        <v>0</v>
      </c>
      <c r="BE8" s="52">
        <v>0</v>
      </c>
      <c r="BF8" s="51">
        <v>0</v>
      </c>
      <c r="BG8" s="52">
        <v>0</v>
      </c>
      <c r="BH8" s="51">
        <v>0</v>
      </c>
      <c r="BI8" s="52">
        <v>0</v>
      </c>
      <c r="BJ8" s="51">
        <v>13</v>
      </c>
      <c r="BK8" s="52">
        <v>100</v>
      </c>
      <c r="BL8" s="51">
        <v>13</v>
      </c>
    </row>
    <row r="9" spans="1:64" ht="15">
      <c r="A9" s="84" t="s">
        <v>218</v>
      </c>
      <c r="B9" s="84" t="s">
        <v>217</v>
      </c>
      <c r="C9" s="53"/>
      <c r="D9" s="54"/>
      <c r="E9" s="65"/>
      <c r="F9" s="55"/>
      <c r="G9" s="53"/>
      <c r="H9" s="57"/>
      <c r="I9" s="56"/>
      <c r="J9" s="56"/>
      <c r="K9" s="36" t="s">
        <v>65</v>
      </c>
      <c r="L9" s="83">
        <v>9</v>
      </c>
      <c r="M9" s="83"/>
      <c r="N9" s="63"/>
      <c r="O9" s="86" t="s">
        <v>238</v>
      </c>
      <c r="P9" s="88">
        <v>43735.16030092593</v>
      </c>
      <c r="Q9" s="86" t="s">
        <v>242</v>
      </c>
      <c r="R9" s="89" t="s">
        <v>268</v>
      </c>
      <c r="S9" s="86" t="s">
        <v>282</v>
      </c>
      <c r="T9" s="86" t="s">
        <v>287</v>
      </c>
      <c r="U9" s="86"/>
      <c r="V9" s="89" t="s">
        <v>308</v>
      </c>
      <c r="W9" s="88">
        <v>43735.16030092593</v>
      </c>
      <c r="X9" s="89" t="s">
        <v>324</v>
      </c>
      <c r="Y9" s="86"/>
      <c r="Z9" s="86"/>
      <c r="AA9" s="92" t="s">
        <v>358</v>
      </c>
      <c r="AB9" s="86"/>
      <c r="AC9" s="86" t="b">
        <v>0</v>
      </c>
      <c r="AD9" s="86">
        <v>0</v>
      </c>
      <c r="AE9" s="92" t="s">
        <v>387</v>
      </c>
      <c r="AF9" s="86" t="b">
        <v>0</v>
      </c>
      <c r="AG9" s="86" t="s">
        <v>389</v>
      </c>
      <c r="AH9" s="86"/>
      <c r="AI9" s="92" t="s">
        <v>387</v>
      </c>
      <c r="AJ9" s="86" t="b">
        <v>0</v>
      </c>
      <c r="AK9" s="86">
        <v>4</v>
      </c>
      <c r="AL9" s="92" t="s">
        <v>357</v>
      </c>
      <c r="AM9" s="86" t="s">
        <v>390</v>
      </c>
      <c r="AN9" s="86" t="b">
        <v>0</v>
      </c>
      <c r="AO9" s="92" t="s">
        <v>357</v>
      </c>
      <c r="AP9" s="86" t="s">
        <v>176</v>
      </c>
      <c r="AQ9" s="86">
        <v>0</v>
      </c>
      <c r="AR9" s="86">
        <v>0</v>
      </c>
      <c r="AS9" s="86"/>
      <c r="AT9" s="86"/>
      <c r="AU9" s="86"/>
      <c r="AV9" s="86"/>
      <c r="AW9" s="86"/>
      <c r="AX9" s="86"/>
      <c r="AY9" s="86"/>
      <c r="AZ9" s="86"/>
      <c r="BA9">
        <v>1</v>
      </c>
      <c r="BB9" s="85" t="str">
        <f>REPLACE(INDEX(GroupVertices[Group],MATCH(Edges25[[#This Row],[Vertex 1]],GroupVertices[Vertex],0)),1,1,"")</f>
        <v>5</v>
      </c>
      <c r="BC9" s="85" t="str">
        <f>REPLACE(INDEX(GroupVertices[Group],MATCH(Edges25[[#This Row],[Vertex 2]],GroupVertices[Vertex],0)),1,1,"")</f>
        <v>5</v>
      </c>
      <c r="BD9" s="51">
        <v>0</v>
      </c>
      <c r="BE9" s="52">
        <v>0</v>
      </c>
      <c r="BF9" s="51">
        <v>0</v>
      </c>
      <c r="BG9" s="52">
        <v>0</v>
      </c>
      <c r="BH9" s="51">
        <v>0</v>
      </c>
      <c r="BI9" s="52">
        <v>0</v>
      </c>
      <c r="BJ9" s="51">
        <v>15</v>
      </c>
      <c r="BK9" s="52">
        <v>100</v>
      </c>
      <c r="BL9" s="51">
        <v>15</v>
      </c>
    </row>
    <row r="10" spans="1:64" ht="15">
      <c r="A10" s="84" t="s">
        <v>219</v>
      </c>
      <c r="B10" s="84" t="s">
        <v>222</v>
      </c>
      <c r="C10" s="53"/>
      <c r="D10" s="54"/>
      <c r="E10" s="65"/>
      <c r="F10" s="55"/>
      <c r="G10" s="53"/>
      <c r="H10" s="57"/>
      <c r="I10" s="56"/>
      <c r="J10" s="56"/>
      <c r="K10" s="36" t="s">
        <v>65</v>
      </c>
      <c r="L10" s="83">
        <v>10</v>
      </c>
      <c r="M10" s="83"/>
      <c r="N10" s="63"/>
      <c r="O10" s="86" t="s">
        <v>238</v>
      </c>
      <c r="P10" s="88">
        <v>43738.98018518519</v>
      </c>
      <c r="Q10" s="86" t="s">
        <v>243</v>
      </c>
      <c r="R10" s="86"/>
      <c r="S10" s="86"/>
      <c r="T10" s="86" t="s">
        <v>287</v>
      </c>
      <c r="U10" s="86"/>
      <c r="V10" s="89" t="s">
        <v>309</v>
      </c>
      <c r="W10" s="88">
        <v>43738.98018518519</v>
      </c>
      <c r="X10" s="89" t="s">
        <v>325</v>
      </c>
      <c r="Y10" s="86"/>
      <c r="Z10" s="86"/>
      <c r="AA10" s="92" t="s">
        <v>359</v>
      </c>
      <c r="AB10" s="86"/>
      <c r="AC10" s="86" t="b">
        <v>0</v>
      </c>
      <c r="AD10" s="86">
        <v>0</v>
      </c>
      <c r="AE10" s="92" t="s">
        <v>387</v>
      </c>
      <c r="AF10" s="86" t="b">
        <v>0</v>
      </c>
      <c r="AG10" s="86" t="s">
        <v>389</v>
      </c>
      <c r="AH10" s="86"/>
      <c r="AI10" s="92" t="s">
        <v>387</v>
      </c>
      <c r="AJ10" s="86" t="b">
        <v>0</v>
      </c>
      <c r="AK10" s="86">
        <v>2</v>
      </c>
      <c r="AL10" s="92" t="s">
        <v>367</v>
      </c>
      <c r="AM10" s="86" t="s">
        <v>390</v>
      </c>
      <c r="AN10" s="86" t="b">
        <v>0</v>
      </c>
      <c r="AO10" s="92" t="s">
        <v>367</v>
      </c>
      <c r="AP10" s="86" t="s">
        <v>176</v>
      </c>
      <c r="AQ10" s="86">
        <v>0</v>
      </c>
      <c r="AR10" s="86">
        <v>0</v>
      </c>
      <c r="AS10" s="86"/>
      <c r="AT10" s="86"/>
      <c r="AU10" s="86"/>
      <c r="AV10" s="86"/>
      <c r="AW10" s="86"/>
      <c r="AX10" s="86"/>
      <c r="AY10" s="86"/>
      <c r="AZ10" s="86"/>
      <c r="BA10">
        <v>1</v>
      </c>
      <c r="BB10" s="85" t="str">
        <f>REPLACE(INDEX(GroupVertices[Group],MATCH(Edges25[[#This Row],[Vertex 1]],GroupVertices[Vertex],0)),1,1,"")</f>
        <v>2</v>
      </c>
      <c r="BC10" s="85" t="str">
        <f>REPLACE(INDEX(GroupVertices[Group],MATCH(Edges25[[#This Row],[Vertex 2]],GroupVertices[Vertex],0)),1,1,"")</f>
        <v>2</v>
      </c>
      <c r="BD10" s="51">
        <v>0</v>
      </c>
      <c r="BE10" s="52">
        <v>0</v>
      </c>
      <c r="BF10" s="51">
        <v>0</v>
      </c>
      <c r="BG10" s="52">
        <v>0</v>
      </c>
      <c r="BH10" s="51">
        <v>0</v>
      </c>
      <c r="BI10" s="52">
        <v>0</v>
      </c>
      <c r="BJ10" s="51">
        <v>22</v>
      </c>
      <c r="BK10" s="52">
        <v>100</v>
      </c>
      <c r="BL10" s="51">
        <v>22</v>
      </c>
    </row>
    <row r="11" spans="1:64" ht="15">
      <c r="A11" s="84" t="s">
        <v>220</v>
      </c>
      <c r="B11" s="84" t="s">
        <v>228</v>
      </c>
      <c r="C11" s="53"/>
      <c r="D11" s="54"/>
      <c r="E11" s="65"/>
      <c r="F11" s="55"/>
      <c r="G11" s="53"/>
      <c r="H11" s="57"/>
      <c r="I11" s="56"/>
      <c r="J11" s="56"/>
      <c r="K11" s="36" t="s">
        <v>65</v>
      </c>
      <c r="L11" s="83">
        <v>11</v>
      </c>
      <c r="M11" s="83"/>
      <c r="N11" s="63"/>
      <c r="O11" s="86" t="s">
        <v>239</v>
      </c>
      <c r="P11" s="88">
        <v>43739.75052083333</v>
      </c>
      <c r="Q11" s="86" t="s">
        <v>244</v>
      </c>
      <c r="R11" s="86"/>
      <c r="S11" s="86"/>
      <c r="T11" s="86"/>
      <c r="U11" s="86"/>
      <c r="V11" s="89" t="s">
        <v>310</v>
      </c>
      <c r="W11" s="88">
        <v>43739.75052083333</v>
      </c>
      <c r="X11" s="89" t="s">
        <v>326</v>
      </c>
      <c r="Y11" s="86"/>
      <c r="Z11" s="86"/>
      <c r="AA11" s="92" t="s">
        <v>360</v>
      </c>
      <c r="AB11" s="92" t="s">
        <v>386</v>
      </c>
      <c r="AC11" s="86" t="b">
        <v>0</v>
      </c>
      <c r="AD11" s="86">
        <v>2</v>
      </c>
      <c r="AE11" s="92" t="s">
        <v>388</v>
      </c>
      <c r="AF11" s="86" t="b">
        <v>0</v>
      </c>
      <c r="AG11" s="86" t="s">
        <v>389</v>
      </c>
      <c r="AH11" s="86"/>
      <c r="AI11" s="92" t="s">
        <v>387</v>
      </c>
      <c r="AJ11" s="86" t="b">
        <v>0</v>
      </c>
      <c r="AK11" s="86">
        <v>0</v>
      </c>
      <c r="AL11" s="92" t="s">
        <v>387</v>
      </c>
      <c r="AM11" s="86" t="s">
        <v>391</v>
      </c>
      <c r="AN11" s="86" t="b">
        <v>0</v>
      </c>
      <c r="AO11" s="92" t="s">
        <v>386</v>
      </c>
      <c r="AP11" s="86" t="s">
        <v>176</v>
      </c>
      <c r="AQ11" s="86">
        <v>0</v>
      </c>
      <c r="AR11" s="86">
        <v>0</v>
      </c>
      <c r="AS11" s="86"/>
      <c r="AT11" s="86"/>
      <c r="AU11" s="86"/>
      <c r="AV11" s="86"/>
      <c r="AW11" s="86"/>
      <c r="AX11" s="86"/>
      <c r="AY11" s="86"/>
      <c r="AZ11" s="86"/>
      <c r="BA11">
        <v>1</v>
      </c>
      <c r="BB11" s="85" t="str">
        <f>REPLACE(INDEX(GroupVertices[Group],MATCH(Edges25[[#This Row],[Vertex 1]],GroupVertices[Vertex],0)),1,1,"")</f>
        <v>4</v>
      </c>
      <c r="BC11" s="85" t="str">
        <f>REPLACE(INDEX(GroupVertices[Group],MATCH(Edges25[[#This Row],[Vertex 2]],GroupVertices[Vertex],0)),1,1,"")</f>
        <v>4</v>
      </c>
      <c r="BD11" s="51">
        <v>2</v>
      </c>
      <c r="BE11" s="52">
        <v>4.25531914893617</v>
      </c>
      <c r="BF11" s="51">
        <v>1</v>
      </c>
      <c r="BG11" s="52">
        <v>2.127659574468085</v>
      </c>
      <c r="BH11" s="51">
        <v>0</v>
      </c>
      <c r="BI11" s="52">
        <v>0</v>
      </c>
      <c r="BJ11" s="51">
        <v>44</v>
      </c>
      <c r="BK11" s="52">
        <v>93.61702127659575</v>
      </c>
      <c r="BL11" s="51">
        <v>47</v>
      </c>
    </row>
    <row r="12" spans="1:64" ht="15">
      <c r="A12" s="84" t="s">
        <v>221</v>
      </c>
      <c r="B12" s="84" t="s">
        <v>222</v>
      </c>
      <c r="C12" s="53"/>
      <c r="D12" s="54"/>
      <c r="E12" s="65"/>
      <c r="F12" s="55"/>
      <c r="G12" s="53"/>
      <c r="H12" s="57"/>
      <c r="I12" s="56"/>
      <c r="J12" s="56"/>
      <c r="K12" s="36" t="s">
        <v>65</v>
      </c>
      <c r="L12" s="83">
        <v>12</v>
      </c>
      <c r="M12" s="83"/>
      <c r="N12" s="63"/>
      <c r="O12" s="86" t="s">
        <v>238</v>
      </c>
      <c r="P12" s="88">
        <v>43740.11638888889</v>
      </c>
      <c r="Q12" s="86" t="s">
        <v>243</v>
      </c>
      <c r="R12" s="86"/>
      <c r="S12" s="86"/>
      <c r="T12" s="86" t="s">
        <v>287</v>
      </c>
      <c r="U12" s="86"/>
      <c r="V12" s="89" t="s">
        <v>311</v>
      </c>
      <c r="W12" s="88">
        <v>43740.11638888889</v>
      </c>
      <c r="X12" s="89" t="s">
        <v>327</v>
      </c>
      <c r="Y12" s="86"/>
      <c r="Z12" s="86"/>
      <c r="AA12" s="92" t="s">
        <v>361</v>
      </c>
      <c r="AB12" s="86"/>
      <c r="AC12" s="86" t="b">
        <v>0</v>
      </c>
      <c r="AD12" s="86">
        <v>0</v>
      </c>
      <c r="AE12" s="92" t="s">
        <v>387</v>
      </c>
      <c r="AF12" s="86" t="b">
        <v>0</v>
      </c>
      <c r="AG12" s="86" t="s">
        <v>389</v>
      </c>
      <c r="AH12" s="86"/>
      <c r="AI12" s="92" t="s">
        <v>387</v>
      </c>
      <c r="AJ12" s="86" t="b">
        <v>0</v>
      </c>
      <c r="AK12" s="86">
        <v>3</v>
      </c>
      <c r="AL12" s="92" t="s">
        <v>367</v>
      </c>
      <c r="AM12" s="86" t="s">
        <v>392</v>
      </c>
      <c r="AN12" s="86" t="b">
        <v>0</v>
      </c>
      <c r="AO12" s="92" t="s">
        <v>367</v>
      </c>
      <c r="AP12" s="86" t="s">
        <v>176</v>
      </c>
      <c r="AQ12" s="86">
        <v>0</v>
      </c>
      <c r="AR12" s="86">
        <v>0</v>
      </c>
      <c r="AS12" s="86"/>
      <c r="AT12" s="86"/>
      <c r="AU12" s="86"/>
      <c r="AV12" s="86"/>
      <c r="AW12" s="86"/>
      <c r="AX12" s="86"/>
      <c r="AY12" s="86"/>
      <c r="AZ12" s="86"/>
      <c r="BA12">
        <v>1</v>
      </c>
      <c r="BB12" s="85" t="str">
        <f>REPLACE(INDEX(GroupVertices[Group],MATCH(Edges25[[#This Row],[Vertex 1]],GroupVertices[Vertex],0)),1,1,"")</f>
        <v>2</v>
      </c>
      <c r="BC12" s="85" t="str">
        <f>REPLACE(INDEX(GroupVertices[Group],MATCH(Edges25[[#This Row],[Vertex 2]],GroupVertices[Vertex],0)),1,1,"")</f>
        <v>2</v>
      </c>
      <c r="BD12" s="51">
        <v>0</v>
      </c>
      <c r="BE12" s="52">
        <v>0</v>
      </c>
      <c r="BF12" s="51">
        <v>0</v>
      </c>
      <c r="BG12" s="52">
        <v>0</v>
      </c>
      <c r="BH12" s="51">
        <v>0</v>
      </c>
      <c r="BI12" s="52">
        <v>0</v>
      </c>
      <c r="BJ12" s="51">
        <v>22</v>
      </c>
      <c r="BK12" s="52">
        <v>100</v>
      </c>
      <c r="BL12" s="51">
        <v>22</v>
      </c>
    </row>
    <row r="13" spans="1:64" ht="15">
      <c r="A13" s="84" t="s">
        <v>221</v>
      </c>
      <c r="B13" s="84" t="s">
        <v>226</v>
      </c>
      <c r="C13" s="53"/>
      <c r="D13" s="54"/>
      <c r="E13" s="65"/>
      <c r="F13" s="55"/>
      <c r="G13" s="53"/>
      <c r="H13" s="57"/>
      <c r="I13" s="56"/>
      <c r="J13" s="56"/>
      <c r="K13" s="36" t="s">
        <v>65</v>
      </c>
      <c r="L13" s="83">
        <v>13</v>
      </c>
      <c r="M13" s="83"/>
      <c r="N13" s="63"/>
      <c r="O13" s="86" t="s">
        <v>238</v>
      </c>
      <c r="P13" s="88">
        <v>43741.09905092593</v>
      </c>
      <c r="Q13" s="86" t="s">
        <v>245</v>
      </c>
      <c r="R13" s="86"/>
      <c r="S13" s="86"/>
      <c r="T13" s="86" t="s">
        <v>288</v>
      </c>
      <c r="U13" s="86"/>
      <c r="V13" s="89" t="s">
        <v>311</v>
      </c>
      <c r="W13" s="88">
        <v>43741.09905092593</v>
      </c>
      <c r="X13" s="89" t="s">
        <v>328</v>
      </c>
      <c r="Y13" s="86"/>
      <c r="Z13" s="86"/>
      <c r="AA13" s="92" t="s">
        <v>362</v>
      </c>
      <c r="AB13" s="86"/>
      <c r="AC13" s="86" t="b">
        <v>0</v>
      </c>
      <c r="AD13" s="86">
        <v>0</v>
      </c>
      <c r="AE13" s="92" t="s">
        <v>387</v>
      </c>
      <c r="AF13" s="86" t="b">
        <v>0</v>
      </c>
      <c r="AG13" s="86" t="s">
        <v>389</v>
      </c>
      <c r="AH13" s="86"/>
      <c r="AI13" s="92" t="s">
        <v>387</v>
      </c>
      <c r="AJ13" s="86" t="b">
        <v>0</v>
      </c>
      <c r="AK13" s="86">
        <v>1</v>
      </c>
      <c r="AL13" s="92" t="s">
        <v>373</v>
      </c>
      <c r="AM13" s="86" t="s">
        <v>392</v>
      </c>
      <c r="AN13" s="86" t="b">
        <v>0</v>
      </c>
      <c r="AO13" s="92" t="s">
        <v>373</v>
      </c>
      <c r="AP13" s="86" t="s">
        <v>176</v>
      </c>
      <c r="AQ13" s="86">
        <v>0</v>
      </c>
      <c r="AR13" s="86">
        <v>0</v>
      </c>
      <c r="AS13" s="86"/>
      <c r="AT13" s="86"/>
      <c r="AU13" s="86"/>
      <c r="AV13" s="86"/>
      <c r="AW13" s="86"/>
      <c r="AX13" s="86"/>
      <c r="AY13" s="86"/>
      <c r="AZ13" s="86"/>
      <c r="BA13">
        <v>1</v>
      </c>
      <c r="BB13" s="85" t="str">
        <f>REPLACE(INDEX(GroupVertices[Group],MATCH(Edges25[[#This Row],[Vertex 1]],GroupVertices[Vertex],0)),1,1,"")</f>
        <v>2</v>
      </c>
      <c r="BC13" s="85" t="str">
        <f>REPLACE(INDEX(GroupVertices[Group],MATCH(Edges25[[#This Row],[Vertex 2]],GroupVertices[Vertex],0)),1,1,"")</f>
        <v>1</v>
      </c>
      <c r="BD13" s="51">
        <v>0</v>
      </c>
      <c r="BE13" s="52">
        <v>0</v>
      </c>
      <c r="BF13" s="51">
        <v>0</v>
      </c>
      <c r="BG13" s="52">
        <v>0</v>
      </c>
      <c r="BH13" s="51">
        <v>0</v>
      </c>
      <c r="BI13" s="52">
        <v>0</v>
      </c>
      <c r="BJ13" s="51">
        <v>18</v>
      </c>
      <c r="BK13" s="52">
        <v>100</v>
      </c>
      <c r="BL13" s="51">
        <v>18</v>
      </c>
    </row>
    <row r="14" spans="1:64" ht="15">
      <c r="A14" s="84" t="s">
        <v>222</v>
      </c>
      <c r="B14" s="84" t="s">
        <v>229</v>
      </c>
      <c r="C14" s="53"/>
      <c r="D14" s="54"/>
      <c r="E14" s="65"/>
      <c r="F14" s="55"/>
      <c r="G14" s="53"/>
      <c r="H14" s="57"/>
      <c r="I14" s="56"/>
      <c r="J14" s="56"/>
      <c r="K14" s="36" t="s">
        <v>65</v>
      </c>
      <c r="L14" s="83">
        <v>14</v>
      </c>
      <c r="M14" s="83"/>
      <c r="N14" s="63"/>
      <c r="O14" s="86" t="s">
        <v>238</v>
      </c>
      <c r="P14" s="88">
        <v>43741.57708333333</v>
      </c>
      <c r="Q14" s="86" t="s">
        <v>246</v>
      </c>
      <c r="R14" s="89" t="s">
        <v>269</v>
      </c>
      <c r="S14" s="86" t="s">
        <v>283</v>
      </c>
      <c r="T14" s="86" t="s">
        <v>289</v>
      </c>
      <c r="U14" s="86"/>
      <c r="V14" s="89" t="s">
        <v>312</v>
      </c>
      <c r="W14" s="88">
        <v>43741.57708333333</v>
      </c>
      <c r="X14" s="89" t="s">
        <v>329</v>
      </c>
      <c r="Y14" s="86"/>
      <c r="Z14" s="86"/>
      <c r="AA14" s="92" t="s">
        <v>363</v>
      </c>
      <c r="AB14" s="86"/>
      <c r="AC14" s="86" t="b">
        <v>0</v>
      </c>
      <c r="AD14" s="86">
        <v>1</v>
      </c>
      <c r="AE14" s="92" t="s">
        <v>387</v>
      </c>
      <c r="AF14" s="86" t="b">
        <v>0</v>
      </c>
      <c r="AG14" s="86" t="s">
        <v>389</v>
      </c>
      <c r="AH14" s="86"/>
      <c r="AI14" s="92" t="s">
        <v>387</v>
      </c>
      <c r="AJ14" s="86" t="b">
        <v>0</v>
      </c>
      <c r="AK14" s="86">
        <v>1</v>
      </c>
      <c r="AL14" s="92" t="s">
        <v>387</v>
      </c>
      <c r="AM14" s="86" t="s">
        <v>394</v>
      </c>
      <c r="AN14" s="86" t="b">
        <v>0</v>
      </c>
      <c r="AO14" s="92" t="s">
        <v>363</v>
      </c>
      <c r="AP14" s="86" t="s">
        <v>176</v>
      </c>
      <c r="AQ14" s="86">
        <v>0</v>
      </c>
      <c r="AR14" s="86">
        <v>0</v>
      </c>
      <c r="AS14" s="86"/>
      <c r="AT14" s="86"/>
      <c r="AU14" s="86"/>
      <c r="AV14" s="86"/>
      <c r="AW14" s="86"/>
      <c r="AX14" s="86"/>
      <c r="AY14" s="86"/>
      <c r="AZ14" s="86"/>
      <c r="BA14">
        <v>1</v>
      </c>
      <c r="BB14" s="85" t="str">
        <f>REPLACE(INDEX(GroupVertices[Group],MATCH(Edges25[[#This Row],[Vertex 1]],GroupVertices[Vertex],0)),1,1,"")</f>
        <v>2</v>
      </c>
      <c r="BC14" s="85" t="str">
        <f>REPLACE(INDEX(GroupVertices[Group],MATCH(Edges25[[#This Row],[Vertex 2]],GroupVertices[Vertex],0)),1,1,"")</f>
        <v>2</v>
      </c>
      <c r="BD14" s="51">
        <v>1</v>
      </c>
      <c r="BE14" s="52">
        <v>3.3333333333333335</v>
      </c>
      <c r="BF14" s="51">
        <v>0</v>
      </c>
      <c r="BG14" s="52">
        <v>0</v>
      </c>
      <c r="BH14" s="51">
        <v>0</v>
      </c>
      <c r="BI14" s="52">
        <v>0</v>
      </c>
      <c r="BJ14" s="51">
        <v>29</v>
      </c>
      <c r="BK14" s="52">
        <v>96.66666666666667</v>
      </c>
      <c r="BL14" s="51">
        <v>30</v>
      </c>
    </row>
    <row r="15" spans="1:64" ht="15">
      <c r="A15" s="84" t="s">
        <v>223</v>
      </c>
      <c r="B15" s="84" t="s">
        <v>222</v>
      </c>
      <c r="C15" s="53"/>
      <c r="D15" s="54"/>
      <c r="E15" s="65"/>
      <c r="F15" s="55"/>
      <c r="G15" s="53"/>
      <c r="H15" s="57"/>
      <c r="I15" s="56"/>
      <c r="J15" s="56"/>
      <c r="K15" s="36" t="s">
        <v>65</v>
      </c>
      <c r="L15" s="83">
        <v>15</v>
      </c>
      <c r="M15" s="83"/>
      <c r="N15" s="63"/>
      <c r="O15" s="86" t="s">
        <v>238</v>
      </c>
      <c r="P15" s="88">
        <v>43739.0931712963</v>
      </c>
      <c r="Q15" s="86" t="s">
        <v>243</v>
      </c>
      <c r="R15" s="86"/>
      <c r="S15" s="86"/>
      <c r="T15" s="86" t="s">
        <v>287</v>
      </c>
      <c r="U15" s="86"/>
      <c r="V15" s="89" t="s">
        <v>313</v>
      </c>
      <c r="W15" s="88">
        <v>43739.0931712963</v>
      </c>
      <c r="X15" s="89" t="s">
        <v>330</v>
      </c>
      <c r="Y15" s="86"/>
      <c r="Z15" s="86"/>
      <c r="AA15" s="92" t="s">
        <v>364</v>
      </c>
      <c r="AB15" s="86"/>
      <c r="AC15" s="86" t="b">
        <v>0</v>
      </c>
      <c r="AD15" s="86">
        <v>0</v>
      </c>
      <c r="AE15" s="92" t="s">
        <v>387</v>
      </c>
      <c r="AF15" s="86" t="b">
        <v>0</v>
      </c>
      <c r="AG15" s="86" t="s">
        <v>389</v>
      </c>
      <c r="AH15" s="86"/>
      <c r="AI15" s="92" t="s">
        <v>387</v>
      </c>
      <c r="AJ15" s="86" t="b">
        <v>0</v>
      </c>
      <c r="AK15" s="86">
        <v>2</v>
      </c>
      <c r="AL15" s="92" t="s">
        <v>367</v>
      </c>
      <c r="AM15" s="86" t="s">
        <v>391</v>
      </c>
      <c r="AN15" s="86" t="b">
        <v>0</v>
      </c>
      <c r="AO15" s="92" t="s">
        <v>367</v>
      </c>
      <c r="AP15" s="86" t="s">
        <v>176</v>
      </c>
      <c r="AQ15" s="86">
        <v>0</v>
      </c>
      <c r="AR15" s="86">
        <v>0</v>
      </c>
      <c r="AS15" s="86"/>
      <c r="AT15" s="86"/>
      <c r="AU15" s="86"/>
      <c r="AV15" s="86"/>
      <c r="AW15" s="86"/>
      <c r="AX15" s="86"/>
      <c r="AY15" s="86"/>
      <c r="AZ15" s="86"/>
      <c r="BA15">
        <v>2</v>
      </c>
      <c r="BB15" s="85" t="str">
        <f>REPLACE(INDEX(GroupVertices[Group],MATCH(Edges25[[#This Row],[Vertex 1]],GroupVertices[Vertex],0)),1,1,"")</f>
        <v>2</v>
      </c>
      <c r="BC15" s="85" t="str">
        <f>REPLACE(INDEX(GroupVertices[Group],MATCH(Edges25[[#This Row],[Vertex 2]],GroupVertices[Vertex],0)),1,1,"")</f>
        <v>2</v>
      </c>
      <c r="BD15" s="51">
        <v>0</v>
      </c>
      <c r="BE15" s="52">
        <v>0</v>
      </c>
      <c r="BF15" s="51">
        <v>0</v>
      </c>
      <c r="BG15" s="52">
        <v>0</v>
      </c>
      <c r="BH15" s="51">
        <v>0</v>
      </c>
      <c r="BI15" s="52">
        <v>0</v>
      </c>
      <c r="BJ15" s="51">
        <v>22</v>
      </c>
      <c r="BK15" s="52">
        <v>100</v>
      </c>
      <c r="BL15" s="51">
        <v>22</v>
      </c>
    </row>
    <row r="16" spans="1:64" ht="15">
      <c r="A16" s="84" t="s">
        <v>223</v>
      </c>
      <c r="B16" s="84" t="s">
        <v>222</v>
      </c>
      <c r="C16" s="53"/>
      <c r="D16" s="54"/>
      <c r="E16" s="65"/>
      <c r="F16" s="55"/>
      <c r="G16" s="53"/>
      <c r="H16" s="57"/>
      <c r="I16" s="56"/>
      <c r="J16" s="56"/>
      <c r="K16" s="36" t="s">
        <v>65</v>
      </c>
      <c r="L16" s="83">
        <v>16</v>
      </c>
      <c r="M16" s="83"/>
      <c r="N16" s="63"/>
      <c r="O16" s="86" t="s">
        <v>238</v>
      </c>
      <c r="P16" s="88">
        <v>43741.59515046296</v>
      </c>
      <c r="Q16" s="86" t="s">
        <v>247</v>
      </c>
      <c r="R16" s="86"/>
      <c r="S16" s="86"/>
      <c r="T16" s="86" t="s">
        <v>290</v>
      </c>
      <c r="U16" s="86"/>
      <c r="V16" s="89" t="s">
        <v>313</v>
      </c>
      <c r="W16" s="88">
        <v>43741.59515046296</v>
      </c>
      <c r="X16" s="89" t="s">
        <v>331</v>
      </c>
      <c r="Y16" s="86"/>
      <c r="Z16" s="86"/>
      <c r="AA16" s="92" t="s">
        <v>365</v>
      </c>
      <c r="AB16" s="86"/>
      <c r="AC16" s="86" t="b">
        <v>0</v>
      </c>
      <c r="AD16" s="86">
        <v>0</v>
      </c>
      <c r="AE16" s="92" t="s">
        <v>387</v>
      </c>
      <c r="AF16" s="86" t="b">
        <v>0</v>
      </c>
      <c r="AG16" s="86" t="s">
        <v>389</v>
      </c>
      <c r="AH16" s="86"/>
      <c r="AI16" s="92" t="s">
        <v>387</v>
      </c>
      <c r="AJ16" s="86" t="b">
        <v>0</v>
      </c>
      <c r="AK16" s="86">
        <v>1</v>
      </c>
      <c r="AL16" s="92" t="s">
        <v>363</v>
      </c>
      <c r="AM16" s="86" t="s">
        <v>391</v>
      </c>
      <c r="AN16" s="86" t="b">
        <v>0</v>
      </c>
      <c r="AO16" s="92" t="s">
        <v>363</v>
      </c>
      <c r="AP16" s="86" t="s">
        <v>176</v>
      </c>
      <c r="AQ16" s="86">
        <v>0</v>
      </c>
      <c r="AR16" s="86">
        <v>0</v>
      </c>
      <c r="AS16" s="86"/>
      <c r="AT16" s="86"/>
      <c r="AU16" s="86"/>
      <c r="AV16" s="86"/>
      <c r="AW16" s="86"/>
      <c r="AX16" s="86"/>
      <c r="AY16" s="86"/>
      <c r="AZ16" s="86"/>
      <c r="BA16">
        <v>2</v>
      </c>
      <c r="BB16" s="85" t="str">
        <f>REPLACE(INDEX(GroupVertices[Group],MATCH(Edges25[[#This Row],[Vertex 1]],GroupVertices[Vertex],0)),1,1,"")</f>
        <v>2</v>
      </c>
      <c r="BC16" s="85" t="str">
        <f>REPLACE(INDEX(GroupVertices[Group],MATCH(Edges25[[#This Row],[Vertex 2]],GroupVertices[Vertex],0)),1,1,"")</f>
        <v>2</v>
      </c>
      <c r="BD16" s="51">
        <v>0</v>
      </c>
      <c r="BE16" s="52">
        <v>0</v>
      </c>
      <c r="BF16" s="51">
        <v>0</v>
      </c>
      <c r="BG16" s="52">
        <v>0</v>
      </c>
      <c r="BH16" s="51">
        <v>0</v>
      </c>
      <c r="BI16" s="52">
        <v>0</v>
      </c>
      <c r="BJ16" s="51">
        <v>25</v>
      </c>
      <c r="BK16" s="52">
        <v>100</v>
      </c>
      <c r="BL16" s="51">
        <v>25</v>
      </c>
    </row>
    <row r="17" spans="1:64" ht="15">
      <c r="A17" s="84" t="s">
        <v>222</v>
      </c>
      <c r="B17" s="84" t="s">
        <v>227</v>
      </c>
      <c r="C17" s="53"/>
      <c r="D17" s="54"/>
      <c r="E17" s="65"/>
      <c r="F17" s="55"/>
      <c r="G17" s="53"/>
      <c r="H17" s="57"/>
      <c r="I17" s="56"/>
      <c r="J17" s="56"/>
      <c r="K17" s="36" t="s">
        <v>65</v>
      </c>
      <c r="L17" s="83">
        <v>17</v>
      </c>
      <c r="M17" s="83"/>
      <c r="N17" s="63"/>
      <c r="O17" s="86" t="s">
        <v>238</v>
      </c>
      <c r="P17" s="88">
        <v>43735.381261574075</v>
      </c>
      <c r="Q17" s="86" t="s">
        <v>248</v>
      </c>
      <c r="R17" s="89" t="s">
        <v>270</v>
      </c>
      <c r="S17" s="86" t="s">
        <v>283</v>
      </c>
      <c r="T17" s="86" t="s">
        <v>291</v>
      </c>
      <c r="U17" s="86"/>
      <c r="V17" s="89" t="s">
        <v>312</v>
      </c>
      <c r="W17" s="88">
        <v>43735.381261574075</v>
      </c>
      <c r="X17" s="89" t="s">
        <v>332</v>
      </c>
      <c r="Y17" s="86"/>
      <c r="Z17" s="86"/>
      <c r="AA17" s="92" t="s">
        <v>366</v>
      </c>
      <c r="AB17" s="86"/>
      <c r="AC17" s="86" t="b">
        <v>0</v>
      </c>
      <c r="AD17" s="86">
        <v>0</v>
      </c>
      <c r="AE17" s="92" t="s">
        <v>387</v>
      </c>
      <c r="AF17" s="86" t="b">
        <v>0</v>
      </c>
      <c r="AG17" s="86" t="s">
        <v>389</v>
      </c>
      <c r="AH17" s="86"/>
      <c r="AI17" s="92" t="s">
        <v>387</v>
      </c>
      <c r="AJ17" s="86" t="b">
        <v>0</v>
      </c>
      <c r="AK17" s="86">
        <v>0</v>
      </c>
      <c r="AL17" s="92" t="s">
        <v>387</v>
      </c>
      <c r="AM17" s="86" t="s">
        <v>394</v>
      </c>
      <c r="AN17" s="86" t="b">
        <v>0</v>
      </c>
      <c r="AO17" s="92" t="s">
        <v>366</v>
      </c>
      <c r="AP17" s="86" t="s">
        <v>176</v>
      </c>
      <c r="AQ17" s="86">
        <v>0</v>
      </c>
      <c r="AR17" s="86">
        <v>0</v>
      </c>
      <c r="AS17" s="86"/>
      <c r="AT17" s="86"/>
      <c r="AU17" s="86"/>
      <c r="AV17" s="86"/>
      <c r="AW17" s="86"/>
      <c r="AX17" s="86"/>
      <c r="AY17" s="86"/>
      <c r="AZ17" s="86"/>
      <c r="BA17">
        <v>1</v>
      </c>
      <c r="BB17" s="85" t="str">
        <f>REPLACE(INDEX(GroupVertices[Group],MATCH(Edges25[[#This Row],[Vertex 1]],GroupVertices[Vertex],0)),1,1,"")</f>
        <v>2</v>
      </c>
      <c r="BC17" s="85" t="str">
        <f>REPLACE(INDEX(GroupVertices[Group],MATCH(Edges25[[#This Row],[Vertex 2]],GroupVertices[Vertex],0)),1,1,"")</f>
        <v>2</v>
      </c>
      <c r="BD17" s="51">
        <v>0</v>
      </c>
      <c r="BE17" s="52">
        <v>0</v>
      </c>
      <c r="BF17" s="51">
        <v>0</v>
      </c>
      <c r="BG17" s="52">
        <v>0</v>
      </c>
      <c r="BH17" s="51">
        <v>0</v>
      </c>
      <c r="BI17" s="52">
        <v>0</v>
      </c>
      <c r="BJ17" s="51">
        <v>10</v>
      </c>
      <c r="BK17" s="52">
        <v>100</v>
      </c>
      <c r="BL17" s="51">
        <v>10</v>
      </c>
    </row>
    <row r="18" spans="1:64" ht="15">
      <c r="A18" s="84" t="s">
        <v>222</v>
      </c>
      <c r="B18" s="84" t="s">
        <v>222</v>
      </c>
      <c r="C18" s="53"/>
      <c r="D18" s="54"/>
      <c r="E18" s="65"/>
      <c r="F18" s="55"/>
      <c r="G18" s="53"/>
      <c r="H18" s="57"/>
      <c r="I18" s="56"/>
      <c r="J18" s="56"/>
      <c r="K18" s="36" t="s">
        <v>65</v>
      </c>
      <c r="L18" s="83">
        <v>18</v>
      </c>
      <c r="M18" s="83"/>
      <c r="N18" s="63"/>
      <c r="O18" s="86" t="s">
        <v>176</v>
      </c>
      <c r="P18" s="88">
        <v>43738.961122685185</v>
      </c>
      <c r="Q18" s="86" t="s">
        <v>249</v>
      </c>
      <c r="R18" s="89" t="s">
        <v>271</v>
      </c>
      <c r="S18" s="86" t="s">
        <v>283</v>
      </c>
      <c r="T18" s="86" t="s">
        <v>292</v>
      </c>
      <c r="U18" s="86"/>
      <c r="V18" s="89" t="s">
        <v>312</v>
      </c>
      <c r="W18" s="88">
        <v>43738.961122685185</v>
      </c>
      <c r="X18" s="89" t="s">
        <v>333</v>
      </c>
      <c r="Y18" s="86"/>
      <c r="Z18" s="86"/>
      <c r="AA18" s="92" t="s">
        <v>367</v>
      </c>
      <c r="AB18" s="86"/>
      <c r="AC18" s="86" t="b">
        <v>0</v>
      </c>
      <c r="AD18" s="86">
        <v>7</v>
      </c>
      <c r="AE18" s="92" t="s">
        <v>387</v>
      </c>
      <c r="AF18" s="86" t="b">
        <v>0</v>
      </c>
      <c r="AG18" s="86" t="s">
        <v>389</v>
      </c>
      <c r="AH18" s="86"/>
      <c r="AI18" s="92" t="s">
        <v>387</v>
      </c>
      <c r="AJ18" s="86" t="b">
        <v>0</v>
      </c>
      <c r="AK18" s="86">
        <v>2</v>
      </c>
      <c r="AL18" s="92" t="s">
        <v>387</v>
      </c>
      <c r="AM18" s="86" t="s">
        <v>394</v>
      </c>
      <c r="AN18" s="86" t="b">
        <v>0</v>
      </c>
      <c r="AO18" s="92" t="s">
        <v>367</v>
      </c>
      <c r="AP18" s="86" t="s">
        <v>176</v>
      </c>
      <c r="AQ18" s="86">
        <v>0</v>
      </c>
      <c r="AR18" s="86">
        <v>0</v>
      </c>
      <c r="AS18" s="86"/>
      <c r="AT18" s="86"/>
      <c r="AU18" s="86"/>
      <c r="AV18" s="86"/>
      <c r="AW18" s="86"/>
      <c r="AX18" s="86"/>
      <c r="AY18" s="86"/>
      <c r="AZ18" s="86"/>
      <c r="BA18">
        <v>2</v>
      </c>
      <c r="BB18" s="85" t="str">
        <f>REPLACE(INDEX(GroupVertices[Group],MATCH(Edges25[[#This Row],[Vertex 1]],GroupVertices[Vertex],0)),1,1,"")</f>
        <v>2</v>
      </c>
      <c r="BC18" s="85" t="str">
        <f>REPLACE(INDEX(GroupVertices[Group],MATCH(Edges25[[#This Row],[Vertex 2]],GroupVertices[Vertex],0)),1,1,"")</f>
        <v>2</v>
      </c>
      <c r="BD18" s="51">
        <v>0</v>
      </c>
      <c r="BE18" s="52">
        <v>0</v>
      </c>
      <c r="BF18" s="51">
        <v>0</v>
      </c>
      <c r="BG18" s="52">
        <v>0</v>
      </c>
      <c r="BH18" s="51">
        <v>0</v>
      </c>
      <c r="BI18" s="52">
        <v>0</v>
      </c>
      <c r="BJ18" s="51">
        <v>21</v>
      </c>
      <c r="BK18" s="52">
        <v>100</v>
      </c>
      <c r="BL18" s="51">
        <v>21</v>
      </c>
    </row>
    <row r="19" spans="1:64" ht="15">
      <c r="A19" s="84" t="s">
        <v>222</v>
      </c>
      <c r="B19" s="84" t="s">
        <v>222</v>
      </c>
      <c r="C19" s="53"/>
      <c r="D19" s="54"/>
      <c r="E19" s="65"/>
      <c r="F19" s="55"/>
      <c r="G19" s="53"/>
      <c r="H19" s="57"/>
      <c r="I19" s="56"/>
      <c r="J19" s="56"/>
      <c r="K19" s="36" t="s">
        <v>65</v>
      </c>
      <c r="L19" s="83">
        <v>19</v>
      </c>
      <c r="M19" s="83"/>
      <c r="N19" s="63"/>
      <c r="O19" s="86" t="s">
        <v>176</v>
      </c>
      <c r="P19" s="88">
        <v>43740.71319444444</v>
      </c>
      <c r="Q19" s="86" t="s">
        <v>250</v>
      </c>
      <c r="R19" s="89" t="s">
        <v>272</v>
      </c>
      <c r="S19" s="86" t="s">
        <v>283</v>
      </c>
      <c r="T19" s="86" t="s">
        <v>293</v>
      </c>
      <c r="U19" s="86"/>
      <c r="V19" s="89" t="s">
        <v>312</v>
      </c>
      <c r="W19" s="88">
        <v>43740.71319444444</v>
      </c>
      <c r="X19" s="89" t="s">
        <v>334</v>
      </c>
      <c r="Y19" s="86"/>
      <c r="Z19" s="86"/>
      <c r="AA19" s="92" t="s">
        <v>368</v>
      </c>
      <c r="AB19" s="86"/>
      <c r="AC19" s="86" t="b">
        <v>0</v>
      </c>
      <c r="AD19" s="86">
        <v>0</v>
      </c>
      <c r="AE19" s="92" t="s">
        <v>387</v>
      </c>
      <c r="AF19" s="86" t="b">
        <v>0</v>
      </c>
      <c r="AG19" s="86" t="s">
        <v>389</v>
      </c>
      <c r="AH19" s="86"/>
      <c r="AI19" s="92" t="s">
        <v>387</v>
      </c>
      <c r="AJ19" s="86" t="b">
        <v>0</v>
      </c>
      <c r="AK19" s="86">
        <v>0</v>
      </c>
      <c r="AL19" s="92" t="s">
        <v>387</v>
      </c>
      <c r="AM19" s="86" t="s">
        <v>394</v>
      </c>
      <c r="AN19" s="86" t="b">
        <v>0</v>
      </c>
      <c r="AO19" s="92" t="s">
        <v>368</v>
      </c>
      <c r="AP19" s="86" t="s">
        <v>176</v>
      </c>
      <c r="AQ19" s="86">
        <v>0</v>
      </c>
      <c r="AR19" s="86">
        <v>0</v>
      </c>
      <c r="AS19" s="86"/>
      <c r="AT19" s="86"/>
      <c r="AU19" s="86"/>
      <c r="AV19" s="86"/>
      <c r="AW19" s="86"/>
      <c r="AX19" s="86"/>
      <c r="AY19" s="86"/>
      <c r="AZ19" s="86"/>
      <c r="BA19">
        <v>2</v>
      </c>
      <c r="BB19" s="85" t="str">
        <f>REPLACE(INDEX(GroupVertices[Group],MATCH(Edges25[[#This Row],[Vertex 1]],GroupVertices[Vertex],0)),1,1,"")</f>
        <v>2</v>
      </c>
      <c r="BC19" s="85" t="str">
        <f>REPLACE(INDEX(GroupVertices[Group],MATCH(Edges25[[#This Row],[Vertex 2]],GroupVertices[Vertex],0)),1,1,"")</f>
        <v>2</v>
      </c>
      <c r="BD19" s="51">
        <v>0</v>
      </c>
      <c r="BE19" s="52">
        <v>0</v>
      </c>
      <c r="BF19" s="51">
        <v>1</v>
      </c>
      <c r="BG19" s="52">
        <v>4.545454545454546</v>
      </c>
      <c r="BH19" s="51">
        <v>0</v>
      </c>
      <c r="BI19" s="52">
        <v>0</v>
      </c>
      <c r="BJ19" s="51">
        <v>21</v>
      </c>
      <c r="BK19" s="52">
        <v>95.45454545454545</v>
      </c>
      <c r="BL19" s="51">
        <v>22</v>
      </c>
    </row>
    <row r="20" spans="1:64" ht="15">
      <c r="A20" s="84" t="s">
        <v>224</v>
      </c>
      <c r="B20" s="84" t="s">
        <v>222</v>
      </c>
      <c r="C20" s="53"/>
      <c r="D20" s="54"/>
      <c r="E20" s="65"/>
      <c r="F20" s="55"/>
      <c r="G20" s="53"/>
      <c r="H20" s="57"/>
      <c r="I20" s="56"/>
      <c r="J20" s="56"/>
      <c r="K20" s="36" t="s">
        <v>65</v>
      </c>
      <c r="L20" s="83">
        <v>20</v>
      </c>
      <c r="M20" s="83"/>
      <c r="N20" s="63"/>
      <c r="O20" s="86" t="s">
        <v>238</v>
      </c>
      <c r="P20" s="88">
        <v>43741.87693287037</v>
      </c>
      <c r="Q20" s="86" t="s">
        <v>251</v>
      </c>
      <c r="R20" s="86"/>
      <c r="S20" s="86"/>
      <c r="T20" s="86" t="s">
        <v>290</v>
      </c>
      <c r="U20" s="86"/>
      <c r="V20" s="89" t="s">
        <v>314</v>
      </c>
      <c r="W20" s="88">
        <v>43741.87693287037</v>
      </c>
      <c r="X20" s="89" t="s">
        <v>335</v>
      </c>
      <c r="Y20" s="86"/>
      <c r="Z20" s="86"/>
      <c r="AA20" s="92" t="s">
        <v>369</v>
      </c>
      <c r="AB20" s="86"/>
      <c r="AC20" s="86" t="b">
        <v>0</v>
      </c>
      <c r="AD20" s="86">
        <v>0</v>
      </c>
      <c r="AE20" s="92" t="s">
        <v>387</v>
      </c>
      <c r="AF20" s="86" t="b">
        <v>0</v>
      </c>
      <c r="AG20" s="86" t="s">
        <v>389</v>
      </c>
      <c r="AH20" s="86"/>
      <c r="AI20" s="92" t="s">
        <v>387</v>
      </c>
      <c r="AJ20" s="86" t="b">
        <v>0</v>
      </c>
      <c r="AK20" s="86">
        <v>2</v>
      </c>
      <c r="AL20" s="92" t="s">
        <v>363</v>
      </c>
      <c r="AM20" s="86" t="s">
        <v>390</v>
      </c>
      <c r="AN20" s="86" t="b">
        <v>0</v>
      </c>
      <c r="AO20" s="92" t="s">
        <v>363</v>
      </c>
      <c r="AP20" s="86" t="s">
        <v>176</v>
      </c>
      <c r="AQ20" s="86">
        <v>0</v>
      </c>
      <c r="AR20" s="86">
        <v>0</v>
      </c>
      <c r="AS20" s="86"/>
      <c r="AT20" s="86"/>
      <c r="AU20" s="86"/>
      <c r="AV20" s="86"/>
      <c r="AW20" s="86"/>
      <c r="AX20" s="86"/>
      <c r="AY20" s="86"/>
      <c r="AZ20" s="86"/>
      <c r="BA20">
        <v>1</v>
      </c>
      <c r="BB20" s="85" t="str">
        <f>REPLACE(INDEX(GroupVertices[Group],MATCH(Edges25[[#This Row],[Vertex 1]],GroupVertices[Vertex],0)),1,1,"")</f>
        <v>2</v>
      </c>
      <c r="BC20" s="85" t="str">
        <f>REPLACE(INDEX(GroupVertices[Group],MATCH(Edges25[[#This Row],[Vertex 2]],GroupVertices[Vertex],0)),1,1,"")</f>
        <v>2</v>
      </c>
      <c r="BD20" s="51">
        <v>0</v>
      </c>
      <c r="BE20" s="52">
        <v>0</v>
      </c>
      <c r="BF20" s="51">
        <v>0</v>
      </c>
      <c r="BG20" s="52">
        <v>0</v>
      </c>
      <c r="BH20" s="51">
        <v>0</v>
      </c>
      <c r="BI20" s="52">
        <v>0</v>
      </c>
      <c r="BJ20" s="51">
        <v>24</v>
      </c>
      <c r="BK20" s="52">
        <v>100</v>
      </c>
      <c r="BL20" s="51">
        <v>24</v>
      </c>
    </row>
    <row r="21" spans="1:64" ht="15">
      <c r="A21" s="84" t="s">
        <v>225</v>
      </c>
      <c r="B21" s="84" t="s">
        <v>230</v>
      </c>
      <c r="C21" s="53"/>
      <c r="D21" s="54"/>
      <c r="E21" s="65"/>
      <c r="F21" s="55"/>
      <c r="G21" s="53"/>
      <c r="H21" s="57"/>
      <c r="I21" s="56"/>
      <c r="J21" s="56"/>
      <c r="K21" s="36" t="s">
        <v>65</v>
      </c>
      <c r="L21" s="83">
        <v>21</v>
      </c>
      <c r="M21" s="83"/>
      <c r="N21" s="63"/>
      <c r="O21" s="86" t="s">
        <v>238</v>
      </c>
      <c r="P21" s="88">
        <v>43745.459027777775</v>
      </c>
      <c r="Q21" s="86" t="s">
        <v>252</v>
      </c>
      <c r="R21" s="89" t="s">
        <v>273</v>
      </c>
      <c r="S21" s="86" t="s">
        <v>284</v>
      </c>
      <c r="T21" s="86"/>
      <c r="U21" s="86"/>
      <c r="V21" s="89" t="s">
        <v>315</v>
      </c>
      <c r="W21" s="88">
        <v>43745.459027777775</v>
      </c>
      <c r="X21" s="89" t="s">
        <v>336</v>
      </c>
      <c r="Y21" s="86"/>
      <c r="Z21" s="86"/>
      <c r="AA21" s="92" t="s">
        <v>370</v>
      </c>
      <c r="AB21" s="86"/>
      <c r="AC21" s="86" t="b">
        <v>0</v>
      </c>
      <c r="AD21" s="86">
        <v>0</v>
      </c>
      <c r="AE21" s="92" t="s">
        <v>387</v>
      </c>
      <c r="AF21" s="86" t="b">
        <v>0</v>
      </c>
      <c r="AG21" s="86" t="s">
        <v>389</v>
      </c>
      <c r="AH21" s="86"/>
      <c r="AI21" s="92" t="s">
        <v>387</v>
      </c>
      <c r="AJ21" s="86" t="b">
        <v>0</v>
      </c>
      <c r="AK21" s="86">
        <v>0</v>
      </c>
      <c r="AL21" s="92" t="s">
        <v>387</v>
      </c>
      <c r="AM21" s="86" t="s">
        <v>393</v>
      </c>
      <c r="AN21" s="86" t="b">
        <v>0</v>
      </c>
      <c r="AO21" s="92" t="s">
        <v>370</v>
      </c>
      <c r="AP21" s="86" t="s">
        <v>176</v>
      </c>
      <c r="AQ21" s="86">
        <v>0</v>
      </c>
      <c r="AR21" s="86">
        <v>0</v>
      </c>
      <c r="AS21" s="86"/>
      <c r="AT21" s="86"/>
      <c r="AU21" s="86"/>
      <c r="AV21" s="86"/>
      <c r="AW21" s="86"/>
      <c r="AX21" s="86"/>
      <c r="AY21" s="86"/>
      <c r="AZ21" s="86"/>
      <c r="BA21">
        <v>1</v>
      </c>
      <c r="BB21" s="85" t="str">
        <f>REPLACE(INDEX(GroupVertices[Group],MATCH(Edges25[[#This Row],[Vertex 1]],GroupVertices[Vertex],0)),1,1,"")</f>
        <v>3</v>
      </c>
      <c r="BC21" s="85" t="str">
        <f>REPLACE(INDEX(GroupVertices[Group],MATCH(Edges25[[#This Row],[Vertex 2]],GroupVertices[Vertex],0)),1,1,"")</f>
        <v>3</v>
      </c>
      <c r="BD21" s="51">
        <v>0</v>
      </c>
      <c r="BE21" s="52">
        <v>0</v>
      </c>
      <c r="BF21" s="51">
        <v>0</v>
      </c>
      <c r="BG21" s="52">
        <v>0</v>
      </c>
      <c r="BH21" s="51">
        <v>0</v>
      </c>
      <c r="BI21" s="52">
        <v>0</v>
      </c>
      <c r="BJ21" s="51">
        <v>9</v>
      </c>
      <c r="BK21" s="52">
        <v>100</v>
      </c>
      <c r="BL21" s="51">
        <v>9</v>
      </c>
    </row>
    <row r="22" spans="1:64" ht="15">
      <c r="A22" s="84" t="s">
        <v>226</v>
      </c>
      <c r="B22" s="84" t="s">
        <v>231</v>
      </c>
      <c r="C22" s="53"/>
      <c r="D22" s="54"/>
      <c r="E22" s="65"/>
      <c r="F22" s="55"/>
      <c r="G22" s="53"/>
      <c r="H22" s="57"/>
      <c r="I22" s="56"/>
      <c r="J22" s="56"/>
      <c r="K22" s="36" t="s">
        <v>65</v>
      </c>
      <c r="L22" s="83">
        <v>22</v>
      </c>
      <c r="M22" s="83"/>
      <c r="N22" s="63"/>
      <c r="O22" s="86" t="s">
        <v>238</v>
      </c>
      <c r="P22" s="88">
        <v>43733.81528935185</v>
      </c>
      <c r="Q22" s="86" t="s">
        <v>253</v>
      </c>
      <c r="R22" s="89" t="s">
        <v>274</v>
      </c>
      <c r="S22" s="86" t="s">
        <v>283</v>
      </c>
      <c r="T22" s="86" t="s">
        <v>294</v>
      </c>
      <c r="U22" s="86"/>
      <c r="V22" s="89" t="s">
        <v>316</v>
      </c>
      <c r="W22" s="88">
        <v>43733.81528935185</v>
      </c>
      <c r="X22" s="89" t="s">
        <v>337</v>
      </c>
      <c r="Y22" s="86"/>
      <c r="Z22" s="86"/>
      <c r="AA22" s="92" t="s">
        <v>371</v>
      </c>
      <c r="AB22" s="86"/>
      <c r="AC22" s="86" t="b">
        <v>0</v>
      </c>
      <c r="AD22" s="86">
        <v>12</v>
      </c>
      <c r="AE22" s="92" t="s">
        <v>387</v>
      </c>
      <c r="AF22" s="86" t="b">
        <v>0</v>
      </c>
      <c r="AG22" s="86" t="s">
        <v>389</v>
      </c>
      <c r="AH22" s="86"/>
      <c r="AI22" s="92" t="s">
        <v>387</v>
      </c>
      <c r="AJ22" s="86" t="b">
        <v>0</v>
      </c>
      <c r="AK22" s="86">
        <v>5</v>
      </c>
      <c r="AL22" s="92" t="s">
        <v>387</v>
      </c>
      <c r="AM22" s="86" t="s">
        <v>394</v>
      </c>
      <c r="AN22" s="86" t="b">
        <v>0</v>
      </c>
      <c r="AO22" s="92" t="s">
        <v>371</v>
      </c>
      <c r="AP22" s="86" t="s">
        <v>176</v>
      </c>
      <c r="AQ22" s="86">
        <v>0</v>
      </c>
      <c r="AR22" s="86">
        <v>0</v>
      </c>
      <c r="AS22" s="86"/>
      <c r="AT22" s="86"/>
      <c r="AU22" s="86"/>
      <c r="AV22" s="86"/>
      <c r="AW22" s="86"/>
      <c r="AX22" s="86"/>
      <c r="AY22" s="86"/>
      <c r="AZ22" s="86"/>
      <c r="BA22">
        <v>1</v>
      </c>
      <c r="BB22" s="85" t="str">
        <f>REPLACE(INDEX(GroupVertices[Group],MATCH(Edges25[[#This Row],[Vertex 1]],GroupVertices[Vertex],0)),1,1,"")</f>
        <v>1</v>
      </c>
      <c r="BC22" s="85" t="str">
        <f>REPLACE(INDEX(GroupVertices[Group],MATCH(Edges25[[#This Row],[Vertex 2]],GroupVertices[Vertex],0)),1,1,"")</f>
        <v>1</v>
      </c>
      <c r="BD22" s="51">
        <v>0</v>
      </c>
      <c r="BE22" s="52">
        <v>0</v>
      </c>
      <c r="BF22" s="51">
        <v>0</v>
      </c>
      <c r="BG22" s="52">
        <v>0</v>
      </c>
      <c r="BH22" s="51">
        <v>0</v>
      </c>
      <c r="BI22" s="52">
        <v>0</v>
      </c>
      <c r="BJ22" s="51">
        <v>26</v>
      </c>
      <c r="BK22" s="52">
        <v>100</v>
      </c>
      <c r="BL22" s="51">
        <v>26</v>
      </c>
    </row>
    <row r="23" spans="1:64" ht="15">
      <c r="A23" s="84" t="s">
        <v>226</v>
      </c>
      <c r="B23" s="84" t="s">
        <v>232</v>
      </c>
      <c r="C23" s="53"/>
      <c r="D23" s="54"/>
      <c r="E23" s="65"/>
      <c r="F23" s="55"/>
      <c r="G23" s="53"/>
      <c r="H23" s="57"/>
      <c r="I23" s="56"/>
      <c r="J23" s="56"/>
      <c r="K23" s="36" t="s">
        <v>65</v>
      </c>
      <c r="L23" s="83">
        <v>23</v>
      </c>
      <c r="M23" s="83"/>
      <c r="N23" s="63"/>
      <c r="O23" s="86" t="s">
        <v>238</v>
      </c>
      <c r="P23" s="88">
        <v>43740.524305555555</v>
      </c>
      <c r="Q23" s="86" t="s">
        <v>254</v>
      </c>
      <c r="R23" s="89" t="s">
        <v>275</v>
      </c>
      <c r="S23" s="86" t="s">
        <v>283</v>
      </c>
      <c r="T23" s="86" t="s">
        <v>295</v>
      </c>
      <c r="U23" s="86"/>
      <c r="V23" s="89" t="s">
        <v>316</v>
      </c>
      <c r="W23" s="88">
        <v>43740.524305555555</v>
      </c>
      <c r="X23" s="89" t="s">
        <v>338</v>
      </c>
      <c r="Y23" s="86"/>
      <c r="Z23" s="86"/>
      <c r="AA23" s="92" t="s">
        <v>372</v>
      </c>
      <c r="AB23" s="86"/>
      <c r="AC23" s="86" t="b">
        <v>0</v>
      </c>
      <c r="AD23" s="86">
        <v>0</v>
      </c>
      <c r="AE23" s="92" t="s">
        <v>387</v>
      </c>
      <c r="AF23" s="86" t="b">
        <v>0</v>
      </c>
      <c r="AG23" s="86" t="s">
        <v>389</v>
      </c>
      <c r="AH23" s="86"/>
      <c r="AI23" s="92" t="s">
        <v>387</v>
      </c>
      <c r="AJ23" s="86" t="b">
        <v>0</v>
      </c>
      <c r="AK23" s="86">
        <v>0</v>
      </c>
      <c r="AL23" s="92" t="s">
        <v>387</v>
      </c>
      <c r="AM23" s="86" t="s">
        <v>394</v>
      </c>
      <c r="AN23" s="86" t="b">
        <v>0</v>
      </c>
      <c r="AO23" s="92" t="s">
        <v>372</v>
      </c>
      <c r="AP23" s="86" t="s">
        <v>176</v>
      </c>
      <c r="AQ23" s="86">
        <v>0</v>
      </c>
      <c r="AR23" s="86">
        <v>0</v>
      </c>
      <c r="AS23" s="86"/>
      <c r="AT23" s="86"/>
      <c r="AU23" s="86"/>
      <c r="AV23" s="86"/>
      <c r="AW23" s="86"/>
      <c r="AX23" s="86"/>
      <c r="AY23" s="86"/>
      <c r="AZ23" s="86"/>
      <c r="BA23">
        <v>1</v>
      </c>
      <c r="BB23" s="85" t="str">
        <f>REPLACE(INDEX(GroupVertices[Group],MATCH(Edges25[[#This Row],[Vertex 1]],GroupVertices[Vertex],0)),1,1,"")</f>
        <v>1</v>
      </c>
      <c r="BC23" s="85" t="str">
        <f>REPLACE(INDEX(GroupVertices[Group],MATCH(Edges25[[#This Row],[Vertex 2]],GroupVertices[Vertex],0)),1,1,"")</f>
        <v>1</v>
      </c>
      <c r="BD23" s="51">
        <v>1</v>
      </c>
      <c r="BE23" s="52">
        <v>5</v>
      </c>
      <c r="BF23" s="51">
        <v>0</v>
      </c>
      <c r="BG23" s="52">
        <v>0</v>
      </c>
      <c r="BH23" s="51">
        <v>0</v>
      </c>
      <c r="BI23" s="52">
        <v>0</v>
      </c>
      <c r="BJ23" s="51">
        <v>19</v>
      </c>
      <c r="BK23" s="52">
        <v>95</v>
      </c>
      <c r="BL23" s="51">
        <v>20</v>
      </c>
    </row>
    <row r="24" spans="1:64" ht="15">
      <c r="A24" s="84" t="s">
        <v>226</v>
      </c>
      <c r="B24" s="84" t="s">
        <v>233</v>
      </c>
      <c r="C24" s="53"/>
      <c r="D24" s="54"/>
      <c r="E24" s="65"/>
      <c r="F24" s="55"/>
      <c r="G24" s="53"/>
      <c r="H24" s="57"/>
      <c r="I24" s="56"/>
      <c r="J24" s="56"/>
      <c r="K24" s="36" t="s">
        <v>65</v>
      </c>
      <c r="L24" s="83">
        <v>24</v>
      </c>
      <c r="M24" s="83"/>
      <c r="N24" s="63"/>
      <c r="O24" s="86" t="s">
        <v>238</v>
      </c>
      <c r="P24" s="88">
        <v>43740.81319444445</v>
      </c>
      <c r="Q24" s="86" t="s">
        <v>255</v>
      </c>
      <c r="R24" s="89" t="s">
        <v>276</v>
      </c>
      <c r="S24" s="86" t="s">
        <v>283</v>
      </c>
      <c r="T24" s="86" t="s">
        <v>296</v>
      </c>
      <c r="U24" s="86"/>
      <c r="V24" s="89" t="s">
        <v>316</v>
      </c>
      <c r="W24" s="88">
        <v>43740.81319444445</v>
      </c>
      <c r="X24" s="89" t="s">
        <v>339</v>
      </c>
      <c r="Y24" s="86"/>
      <c r="Z24" s="86"/>
      <c r="AA24" s="92" t="s">
        <v>373</v>
      </c>
      <c r="AB24" s="86"/>
      <c r="AC24" s="86" t="b">
        <v>0</v>
      </c>
      <c r="AD24" s="86">
        <v>3</v>
      </c>
      <c r="AE24" s="92" t="s">
        <v>387</v>
      </c>
      <c r="AF24" s="86" t="b">
        <v>0</v>
      </c>
      <c r="AG24" s="86" t="s">
        <v>389</v>
      </c>
      <c r="AH24" s="86"/>
      <c r="AI24" s="92" t="s">
        <v>387</v>
      </c>
      <c r="AJ24" s="86" t="b">
        <v>0</v>
      </c>
      <c r="AK24" s="86">
        <v>1</v>
      </c>
      <c r="AL24" s="92" t="s">
        <v>387</v>
      </c>
      <c r="AM24" s="86" t="s">
        <v>394</v>
      </c>
      <c r="AN24" s="86" t="b">
        <v>0</v>
      </c>
      <c r="AO24" s="92" t="s">
        <v>373</v>
      </c>
      <c r="AP24" s="86" t="s">
        <v>176</v>
      </c>
      <c r="AQ24" s="86">
        <v>0</v>
      </c>
      <c r="AR24" s="86">
        <v>0</v>
      </c>
      <c r="AS24" s="86"/>
      <c r="AT24" s="86"/>
      <c r="AU24" s="86"/>
      <c r="AV24" s="86"/>
      <c r="AW24" s="86"/>
      <c r="AX24" s="86"/>
      <c r="AY24" s="86"/>
      <c r="AZ24" s="86"/>
      <c r="BA24">
        <v>1</v>
      </c>
      <c r="BB24" s="85" t="str">
        <f>REPLACE(INDEX(GroupVertices[Group],MATCH(Edges25[[#This Row],[Vertex 1]],GroupVertices[Vertex],0)),1,1,"")</f>
        <v>1</v>
      </c>
      <c r="BC24" s="85" t="str">
        <f>REPLACE(INDEX(GroupVertices[Group],MATCH(Edges25[[#This Row],[Vertex 2]],GroupVertices[Vertex],0)),1,1,"")</f>
        <v>1</v>
      </c>
      <c r="BD24" s="51">
        <v>0</v>
      </c>
      <c r="BE24" s="52">
        <v>0</v>
      </c>
      <c r="BF24" s="51">
        <v>0</v>
      </c>
      <c r="BG24" s="52">
        <v>0</v>
      </c>
      <c r="BH24" s="51">
        <v>0</v>
      </c>
      <c r="BI24" s="52">
        <v>0</v>
      </c>
      <c r="BJ24" s="51">
        <v>25</v>
      </c>
      <c r="BK24" s="52">
        <v>100</v>
      </c>
      <c r="BL24" s="51">
        <v>25</v>
      </c>
    </row>
    <row r="25" spans="1:64" ht="15">
      <c r="A25" s="84" t="s">
        <v>226</v>
      </c>
      <c r="B25" s="84" t="s">
        <v>234</v>
      </c>
      <c r="C25" s="53"/>
      <c r="D25" s="54"/>
      <c r="E25" s="65"/>
      <c r="F25" s="55"/>
      <c r="G25" s="53"/>
      <c r="H25" s="57"/>
      <c r="I25" s="56"/>
      <c r="J25" s="56"/>
      <c r="K25" s="36" t="s">
        <v>65</v>
      </c>
      <c r="L25" s="83">
        <v>25</v>
      </c>
      <c r="M25" s="83"/>
      <c r="N25" s="63"/>
      <c r="O25" s="86" t="s">
        <v>238</v>
      </c>
      <c r="P25" s="88">
        <v>43742.521527777775</v>
      </c>
      <c r="Q25" s="86" t="s">
        <v>256</v>
      </c>
      <c r="R25" s="89" t="s">
        <v>277</v>
      </c>
      <c r="S25" s="86" t="s">
        <v>283</v>
      </c>
      <c r="T25" s="86" t="s">
        <v>297</v>
      </c>
      <c r="U25" s="86"/>
      <c r="V25" s="89" t="s">
        <v>316</v>
      </c>
      <c r="W25" s="88">
        <v>43742.521527777775</v>
      </c>
      <c r="X25" s="89" t="s">
        <v>340</v>
      </c>
      <c r="Y25" s="86"/>
      <c r="Z25" s="86"/>
      <c r="AA25" s="92" t="s">
        <v>374</v>
      </c>
      <c r="AB25" s="86"/>
      <c r="AC25" s="86" t="b">
        <v>0</v>
      </c>
      <c r="AD25" s="86">
        <v>1</v>
      </c>
      <c r="AE25" s="92" t="s">
        <v>387</v>
      </c>
      <c r="AF25" s="86" t="b">
        <v>0</v>
      </c>
      <c r="AG25" s="86" t="s">
        <v>389</v>
      </c>
      <c r="AH25" s="86"/>
      <c r="AI25" s="92" t="s">
        <v>387</v>
      </c>
      <c r="AJ25" s="86" t="b">
        <v>0</v>
      </c>
      <c r="AK25" s="86">
        <v>0</v>
      </c>
      <c r="AL25" s="92" t="s">
        <v>387</v>
      </c>
      <c r="AM25" s="86" t="s">
        <v>394</v>
      </c>
      <c r="AN25" s="86" t="b">
        <v>0</v>
      </c>
      <c r="AO25" s="92" t="s">
        <v>374</v>
      </c>
      <c r="AP25" s="86" t="s">
        <v>176</v>
      </c>
      <c r="AQ25" s="86">
        <v>0</v>
      </c>
      <c r="AR25" s="86">
        <v>0</v>
      </c>
      <c r="AS25" s="86"/>
      <c r="AT25" s="86"/>
      <c r="AU25" s="86"/>
      <c r="AV25" s="86"/>
      <c r="AW25" s="86"/>
      <c r="AX25" s="86"/>
      <c r="AY25" s="86"/>
      <c r="AZ25" s="86"/>
      <c r="BA25">
        <v>1</v>
      </c>
      <c r="BB25" s="85" t="str">
        <f>REPLACE(INDEX(GroupVertices[Group],MATCH(Edges25[[#This Row],[Vertex 1]],GroupVertices[Vertex],0)),1,1,"")</f>
        <v>1</v>
      </c>
      <c r="BC25" s="85" t="str">
        <f>REPLACE(INDEX(GroupVertices[Group],MATCH(Edges25[[#This Row],[Vertex 2]],GroupVertices[Vertex],0)),1,1,"")</f>
        <v>1</v>
      </c>
      <c r="BD25" s="51"/>
      <c r="BE25" s="52"/>
      <c r="BF25" s="51"/>
      <c r="BG25" s="52"/>
      <c r="BH25" s="51"/>
      <c r="BI25" s="52"/>
      <c r="BJ25" s="51"/>
      <c r="BK25" s="52"/>
      <c r="BL25" s="51"/>
    </row>
    <row r="26" spans="1:64" ht="15">
      <c r="A26" s="84" t="s">
        <v>226</v>
      </c>
      <c r="B26" s="84" t="s">
        <v>236</v>
      </c>
      <c r="C26" s="53"/>
      <c r="D26" s="54"/>
      <c r="E26" s="65"/>
      <c r="F26" s="55"/>
      <c r="G26" s="53"/>
      <c r="H26" s="57"/>
      <c r="I26" s="56"/>
      <c r="J26" s="56"/>
      <c r="K26" s="36" t="s">
        <v>65</v>
      </c>
      <c r="L26" s="83">
        <v>27</v>
      </c>
      <c r="M26" s="83"/>
      <c r="N26" s="63"/>
      <c r="O26" s="86" t="s">
        <v>238</v>
      </c>
      <c r="P26" s="88">
        <v>43742.80486111111</v>
      </c>
      <c r="Q26" s="86" t="s">
        <v>257</v>
      </c>
      <c r="R26" s="89" t="s">
        <v>278</v>
      </c>
      <c r="S26" s="86" t="s">
        <v>283</v>
      </c>
      <c r="T26" s="86" t="s">
        <v>298</v>
      </c>
      <c r="U26" s="86"/>
      <c r="V26" s="89" t="s">
        <v>316</v>
      </c>
      <c r="W26" s="88">
        <v>43742.80486111111</v>
      </c>
      <c r="X26" s="89" t="s">
        <v>341</v>
      </c>
      <c r="Y26" s="86"/>
      <c r="Z26" s="86"/>
      <c r="AA26" s="92" t="s">
        <v>375</v>
      </c>
      <c r="AB26" s="86"/>
      <c r="AC26" s="86" t="b">
        <v>0</v>
      </c>
      <c r="AD26" s="86">
        <v>0</v>
      </c>
      <c r="AE26" s="92" t="s">
        <v>387</v>
      </c>
      <c r="AF26" s="86" t="b">
        <v>0</v>
      </c>
      <c r="AG26" s="86" t="s">
        <v>389</v>
      </c>
      <c r="AH26" s="86"/>
      <c r="AI26" s="92" t="s">
        <v>387</v>
      </c>
      <c r="AJ26" s="86" t="b">
        <v>0</v>
      </c>
      <c r="AK26" s="86">
        <v>0</v>
      </c>
      <c r="AL26" s="92" t="s">
        <v>387</v>
      </c>
      <c r="AM26" s="86" t="s">
        <v>394</v>
      </c>
      <c r="AN26" s="86" t="b">
        <v>0</v>
      </c>
      <c r="AO26" s="92" t="s">
        <v>375</v>
      </c>
      <c r="AP26" s="86" t="s">
        <v>176</v>
      </c>
      <c r="AQ26" s="86">
        <v>0</v>
      </c>
      <c r="AR26" s="86">
        <v>0</v>
      </c>
      <c r="AS26" s="86"/>
      <c r="AT26" s="86"/>
      <c r="AU26" s="86"/>
      <c r="AV26" s="86"/>
      <c r="AW26" s="86"/>
      <c r="AX26" s="86"/>
      <c r="AY26" s="86"/>
      <c r="AZ26" s="86"/>
      <c r="BA26">
        <v>1</v>
      </c>
      <c r="BB26" s="85" t="str">
        <f>REPLACE(INDEX(GroupVertices[Group],MATCH(Edges25[[#This Row],[Vertex 1]],GroupVertices[Vertex],0)),1,1,"")</f>
        <v>1</v>
      </c>
      <c r="BC26" s="85" t="str">
        <f>REPLACE(INDEX(GroupVertices[Group],MATCH(Edges25[[#This Row],[Vertex 2]],GroupVertices[Vertex],0)),1,1,"")</f>
        <v>1</v>
      </c>
      <c r="BD26" s="51">
        <v>0</v>
      </c>
      <c r="BE26" s="52">
        <v>0</v>
      </c>
      <c r="BF26" s="51">
        <v>1</v>
      </c>
      <c r="BG26" s="52">
        <v>3.8461538461538463</v>
      </c>
      <c r="BH26" s="51">
        <v>0</v>
      </c>
      <c r="BI26" s="52">
        <v>0</v>
      </c>
      <c r="BJ26" s="51">
        <v>25</v>
      </c>
      <c r="BK26" s="52">
        <v>96.15384615384616</v>
      </c>
      <c r="BL26" s="51">
        <v>26</v>
      </c>
    </row>
    <row r="27" spans="1:64" ht="15">
      <c r="A27" s="84" t="s">
        <v>227</v>
      </c>
      <c r="B27" s="84" t="s">
        <v>227</v>
      </c>
      <c r="C27" s="53"/>
      <c r="D27" s="54"/>
      <c r="E27" s="65"/>
      <c r="F27" s="55"/>
      <c r="G27" s="53"/>
      <c r="H27" s="57"/>
      <c r="I27" s="56"/>
      <c r="J27" s="56"/>
      <c r="K27" s="36" t="s">
        <v>65</v>
      </c>
      <c r="L27" s="83">
        <v>28</v>
      </c>
      <c r="M27" s="83"/>
      <c r="N27" s="63"/>
      <c r="O27" s="86" t="s">
        <v>176</v>
      </c>
      <c r="P27" s="88">
        <v>43735.70049768518</v>
      </c>
      <c r="Q27" s="86" t="s">
        <v>258</v>
      </c>
      <c r="R27" s="89" t="s">
        <v>279</v>
      </c>
      <c r="S27" s="86" t="s">
        <v>285</v>
      </c>
      <c r="T27" s="86"/>
      <c r="U27" s="86"/>
      <c r="V27" s="89" t="s">
        <v>317</v>
      </c>
      <c r="W27" s="88">
        <v>43735.70049768518</v>
      </c>
      <c r="X27" s="89" t="s">
        <v>342</v>
      </c>
      <c r="Y27" s="86"/>
      <c r="Z27" s="86"/>
      <c r="AA27" s="92" t="s">
        <v>376</v>
      </c>
      <c r="AB27" s="86"/>
      <c r="AC27" s="86" t="b">
        <v>0</v>
      </c>
      <c r="AD27" s="86">
        <v>4</v>
      </c>
      <c r="AE27" s="92" t="s">
        <v>387</v>
      </c>
      <c r="AF27" s="86" t="b">
        <v>1</v>
      </c>
      <c r="AG27" s="86" t="s">
        <v>389</v>
      </c>
      <c r="AH27" s="86"/>
      <c r="AI27" s="92" t="s">
        <v>382</v>
      </c>
      <c r="AJ27" s="86" t="b">
        <v>0</v>
      </c>
      <c r="AK27" s="86">
        <v>0</v>
      </c>
      <c r="AL27" s="92" t="s">
        <v>387</v>
      </c>
      <c r="AM27" s="86" t="s">
        <v>391</v>
      </c>
      <c r="AN27" s="86" t="b">
        <v>0</v>
      </c>
      <c r="AO27" s="92" t="s">
        <v>376</v>
      </c>
      <c r="AP27" s="86" t="s">
        <v>176</v>
      </c>
      <c r="AQ27" s="86">
        <v>0</v>
      </c>
      <c r="AR27" s="86">
        <v>0</v>
      </c>
      <c r="AS27" s="86"/>
      <c r="AT27" s="86"/>
      <c r="AU27" s="86"/>
      <c r="AV27" s="86"/>
      <c r="AW27" s="86"/>
      <c r="AX27" s="86"/>
      <c r="AY27" s="86"/>
      <c r="AZ27" s="86"/>
      <c r="BA27">
        <v>1</v>
      </c>
      <c r="BB27" s="85" t="str">
        <f>REPLACE(INDEX(GroupVertices[Group],MATCH(Edges25[[#This Row],[Vertex 1]],GroupVertices[Vertex],0)),1,1,"")</f>
        <v>2</v>
      </c>
      <c r="BC27" s="85" t="str">
        <f>REPLACE(INDEX(GroupVertices[Group],MATCH(Edges25[[#This Row],[Vertex 2]],GroupVertices[Vertex],0)),1,1,"")</f>
        <v>2</v>
      </c>
      <c r="BD27" s="51">
        <v>1</v>
      </c>
      <c r="BE27" s="52">
        <v>9.090909090909092</v>
      </c>
      <c r="BF27" s="51">
        <v>0</v>
      </c>
      <c r="BG27" s="52">
        <v>0</v>
      </c>
      <c r="BH27" s="51">
        <v>0</v>
      </c>
      <c r="BI27" s="52">
        <v>0</v>
      </c>
      <c r="BJ27" s="51">
        <v>10</v>
      </c>
      <c r="BK27" s="52">
        <v>90.9090909090909</v>
      </c>
      <c r="BL27" s="51">
        <v>11</v>
      </c>
    </row>
    <row r="28" spans="1:64" ht="15">
      <c r="A28" s="84" t="s">
        <v>226</v>
      </c>
      <c r="B28" s="84" t="s">
        <v>227</v>
      </c>
      <c r="C28" s="53"/>
      <c r="D28" s="54"/>
      <c r="E28" s="65"/>
      <c r="F28" s="55"/>
      <c r="G28" s="53"/>
      <c r="H28" s="57"/>
      <c r="I28" s="56"/>
      <c r="J28" s="56"/>
      <c r="K28" s="36" t="s">
        <v>65</v>
      </c>
      <c r="L28" s="83">
        <v>29</v>
      </c>
      <c r="M28" s="83"/>
      <c r="N28" s="63"/>
      <c r="O28" s="86" t="s">
        <v>238</v>
      </c>
      <c r="P28" s="88">
        <v>43742.61042824074</v>
      </c>
      <c r="Q28" s="86" t="s">
        <v>259</v>
      </c>
      <c r="R28" s="89" t="s">
        <v>280</v>
      </c>
      <c r="S28" s="86" t="s">
        <v>283</v>
      </c>
      <c r="T28" s="86" t="s">
        <v>299</v>
      </c>
      <c r="U28" s="86"/>
      <c r="V28" s="89" t="s">
        <v>316</v>
      </c>
      <c r="W28" s="88">
        <v>43742.61042824074</v>
      </c>
      <c r="X28" s="89" t="s">
        <v>343</v>
      </c>
      <c r="Y28" s="86"/>
      <c r="Z28" s="86"/>
      <c r="AA28" s="92" t="s">
        <v>377</v>
      </c>
      <c r="AB28" s="86"/>
      <c r="AC28" s="86" t="b">
        <v>0</v>
      </c>
      <c r="AD28" s="86">
        <v>1</v>
      </c>
      <c r="AE28" s="92" t="s">
        <v>387</v>
      </c>
      <c r="AF28" s="86" t="b">
        <v>0</v>
      </c>
      <c r="AG28" s="86" t="s">
        <v>389</v>
      </c>
      <c r="AH28" s="86"/>
      <c r="AI28" s="92" t="s">
        <v>387</v>
      </c>
      <c r="AJ28" s="86" t="b">
        <v>0</v>
      </c>
      <c r="AK28" s="86">
        <v>0</v>
      </c>
      <c r="AL28" s="92" t="s">
        <v>387</v>
      </c>
      <c r="AM28" s="86" t="s">
        <v>394</v>
      </c>
      <c r="AN28" s="86" t="b">
        <v>0</v>
      </c>
      <c r="AO28" s="92" t="s">
        <v>377</v>
      </c>
      <c r="AP28" s="86" t="s">
        <v>176</v>
      </c>
      <c r="AQ28" s="86">
        <v>0</v>
      </c>
      <c r="AR28" s="86">
        <v>0</v>
      </c>
      <c r="AS28" s="86"/>
      <c r="AT28" s="86"/>
      <c r="AU28" s="86"/>
      <c r="AV28" s="86"/>
      <c r="AW28" s="86"/>
      <c r="AX28" s="86"/>
      <c r="AY28" s="86"/>
      <c r="AZ28" s="86"/>
      <c r="BA28">
        <v>5</v>
      </c>
      <c r="BB28" s="85" t="str">
        <f>REPLACE(INDEX(GroupVertices[Group],MATCH(Edges25[[#This Row],[Vertex 1]],GroupVertices[Vertex],0)),1,1,"")</f>
        <v>1</v>
      </c>
      <c r="BC28" s="85" t="str">
        <f>REPLACE(INDEX(GroupVertices[Group],MATCH(Edges25[[#This Row],[Vertex 2]],GroupVertices[Vertex],0)),1,1,"")</f>
        <v>2</v>
      </c>
      <c r="BD28" s="51"/>
      <c r="BE28" s="52"/>
      <c r="BF28" s="51"/>
      <c r="BG28" s="52"/>
      <c r="BH28" s="51"/>
      <c r="BI28" s="52"/>
      <c r="BJ28" s="51"/>
      <c r="BK28" s="52"/>
      <c r="BL28" s="51"/>
    </row>
    <row r="29" spans="1:64" ht="15">
      <c r="A29" s="84" t="s">
        <v>226</v>
      </c>
      <c r="B29" s="84" t="s">
        <v>227</v>
      </c>
      <c r="C29" s="53"/>
      <c r="D29" s="54"/>
      <c r="E29" s="65"/>
      <c r="F29" s="55"/>
      <c r="G29" s="53"/>
      <c r="H29" s="57"/>
      <c r="I29" s="56"/>
      <c r="J29" s="56"/>
      <c r="K29" s="36" t="s">
        <v>65</v>
      </c>
      <c r="L29" s="83">
        <v>30</v>
      </c>
      <c r="M29" s="83"/>
      <c r="N29" s="63"/>
      <c r="O29" s="86" t="s">
        <v>238</v>
      </c>
      <c r="P29" s="88">
        <v>43742.76527777778</v>
      </c>
      <c r="Q29" s="86" t="s">
        <v>260</v>
      </c>
      <c r="R29" s="89" t="s">
        <v>280</v>
      </c>
      <c r="S29" s="86" t="s">
        <v>283</v>
      </c>
      <c r="T29" s="86" t="s">
        <v>299</v>
      </c>
      <c r="U29" s="86"/>
      <c r="V29" s="89" t="s">
        <v>316</v>
      </c>
      <c r="W29" s="88">
        <v>43742.76527777778</v>
      </c>
      <c r="X29" s="89" t="s">
        <v>344</v>
      </c>
      <c r="Y29" s="86"/>
      <c r="Z29" s="86"/>
      <c r="AA29" s="92" t="s">
        <v>378</v>
      </c>
      <c r="AB29" s="86"/>
      <c r="AC29" s="86" t="b">
        <v>0</v>
      </c>
      <c r="AD29" s="86">
        <v>1</v>
      </c>
      <c r="AE29" s="92" t="s">
        <v>387</v>
      </c>
      <c r="AF29" s="86" t="b">
        <v>0</v>
      </c>
      <c r="AG29" s="86" t="s">
        <v>389</v>
      </c>
      <c r="AH29" s="86"/>
      <c r="AI29" s="92" t="s">
        <v>387</v>
      </c>
      <c r="AJ29" s="86" t="b">
        <v>0</v>
      </c>
      <c r="AK29" s="86">
        <v>0</v>
      </c>
      <c r="AL29" s="92" t="s">
        <v>387</v>
      </c>
      <c r="AM29" s="86" t="s">
        <v>394</v>
      </c>
      <c r="AN29" s="86" t="b">
        <v>0</v>
      </c>
      <c r="AO29" s="92" t="s">
        <v>378</v>
      </c>
      <c r="AP29" s="86" t="s">
        <v>176</v>
      </c>
      <c r="AQ29" s="86">
        <v>0</v>
      </c>
      <c r="AR29" s="86">
        <v>0</v>
      </c>
      <c r="AS29" s="86"/>
      <c r="AT29" s="86"/>
      <c r="AU29" s="86"/>
      <c r="AV29" s="86"/>
      <c r="AW29" s="86"/>
      <c r="AX29" s="86"/>
      <c r="AY29" s="86"/>
      <c r="AZ29" s="86"/>
      <c r="BA29">
        <v>5</v>
      </c>
      <c r="BB29" s="85" t="str">
        <f>REPLACE(INDEX(GroupVertices[Group],MATCH(Edges25[[#This Row],[Vertex 1]],GroupVertices[Vertex],0)),1,1,"")</f>
        <v>1</v>
      </c>
      <c r="BC29" s="85" t="str">
        <f>REPLACE(INDEX(GroupVertices[Group],MATCH(Edges25[[#This Row],[Vertex 2]],GroupVertices[Vertex],0)),1,1,"")</f>
        <v>2</v>
      </c>
      <c r="BD29" s="51"/>
      <c r="BE29" s="52"/>
      <c r="BF29" s="51"/>
      <c r="BG29" s="52"/>
      <c r="BH29" s="51"/>
      <c r="BI29" s="52"/>
      <c r="BJ29" s="51"/>
      <c r="BK29" s="52"/>
      <c r="BL29" s="51"/>
    </row>
    <row r="30" spans="1:64" ht="15">
      <c r="A30" s="84" t="s">
        <v>226</v>
      </c>
      <c r="B30" s="84" t="s">
        <v>227</v>
      </c>
      <c r="C30" s="53"/>
      <c r="D30" s="54"/>
      <c r="E30" s="65"/>
      <c r="F30" s="55"/>
      <c r="G30" s="53"/>
      <c r="H30" s="57"/>
      <c r="I30" s="56"/>
      <c r="J30" s="56"/>
      <c r="K30" s="36" t="s">
        <v>65</v>
      </c>
      <c r="L30" s="83">
        <v>31</v>
      </c>
      <c r="M30" s="83"/>
      <c r="N30" s="63"/>
      <c r="O30" s="86" t="s">
        <v>238</v>
      </c>
      <c r="P30" s="88">
        <v>43742.98125</v>
      </c>
      <c r="Q30" s="86" t="s">
        <v>261</v>
      </c>
      <c r="R30" s="89" t="s">
        <v>280</v>
      </c>
      <c r="S30" s="86" t="s">
        <v>283</v>
      </c>
      <c r="T30" s="86" t="s">
        <v>299</v>
      </c>
      <c r="U30" s="86"/>
      <c r="V30" s="89" t="s">
        <v>316</v>
      </c>
      <c r="W30" s="88">
        <v>43742.98125</v>
      </c>
      <c r="X30" s="89" t="s">
        <v>345</v>
      </c>
      <c r="Y30" s="86"/>
      <c r="Z30" s="86"/>
      <c r="AA30" s="92" t="s">
        <v>379</v>
      </c>
      <c r="AB30" s="86"/>
      <c r="AC30" s="86" t="b">
        <v>0</v>
      </c>
      <c r="AD30" s="86">
        <v>0</v>
      </c>
      <c r="AE30" s="92" t="s">
        <v>387</v>
      </c>
      <c r="AF30" s="86" t="b">
        <v>0</v>
      </c>
      <c r="AG30" s="86" t="s">
        <v>389</v>
      </c>
      <c r="AH30" s="86"/>
      <c r="AI30" s="92" t="s">
        <v>387</v>
      </c>
      <c r="AJ30" s="86" t="b">
        <v>0</v>
      </c>
      <c r="AK30" s="86">
        <v>0</v>
      </c>
      <c r="AL30" s="92" t="s">
        <v>387</v>
      </c>
      <c r="AM30" s="86" t="s">
        <v>394</v>
      </c>
      <c r="AN30" s="86" t="b">
        <v>0</v>
      </c>
      <c r="AO30" s="92" t="s">
        <v>379</v>
      </c>
      <c r="AP30" s="86" t="s">
        <v>176</v>
      </c>
      <c r="AQ30" s="86">
        <v>0</v>
      </c>
      <c r="AR30" s="86">
        <v>0</v>
      </c>
      <c r="AS30" s="86"/>
      <c r="AT30" s="86"/>
      <c r="AU30" s="86"/>
      <c r="AV30" s="86"/>
      <c r="AW30" s="86"/>
      <c r="AX30" s="86"/>
      <c r="AY30" s="86"/>
      <c r="AZ30" s="86"/>
      <c r="BA30">
        <v>5</v>
      </c>
      <c r="BB30" s="85" t="str">
        <f>REPLACE(INDEX(GroupVertices[Group],MATCH(Edges25[[#This Row],[Vertex 1]],GroupVertices[Vertex],0)),1,1,"")</f>
        <v>1</v>
      </c>
      <c r="BC30" s="85" t="str">
        <f>REPLACE(INDEX(GroupVertices[Group],MATCH(Edges25[[#This Row],[Vertex 2]],GroupVertices[Vertex],0)),1,1,"")</f>
        <v>2</v>
      </c>
      <c r="BD30" s="51"/>
      <c r="BE30" s="52"/>
      <c r="BF30" s="51"/>
      <c r="BG30" s="52"/>
      <c r="BH30" s="51"/>
      <c r="BI30" s="52"/>
      <c r="BJ30" s="51"/>
      <c r="BK30" s="52"/>
      <c r="BL30" s="51"/>
    </row>
    <row r="31" spans="1:64" ht="15">
      <c r="A31" s="84" t="s">
        <v>226</v>
      </c>
      <c r="B31" s="84" t="s">
        <v>227</v>
      </c>
      <c r="C31" s="53"/>
      <c r="D31" s="54"/>
      <c r="E31" s="65"/>
      <c r="F31" s="55"/>
      <c r="G31" s="53"/>
      <c r="H31" s="57"/>
      <c r="I31" s="56"/>
      <c r="J31" s="56"/>
      <c r="K31" s="36" t="s">
        <v>65</v>
      </c>
      <c r="L31" s="83">
        <v>32</v>
      </c>
      <c r="M31" s="83"/>
      <c r="N31" s="63"/>
      <c r="O31" s="86" t="s">
        <v>238</v>
      </c>
      <c r="P31" s="88">
        <v>43743.667395833334</v>
      </c>
      <c r="Q31" s="86" t="s">
        <v>262</v>
      </c>
      <c r="R31" s="89" t="s">
        <v>280</v>
      </c>
      <c r="S31" s="86" t="s">
        <v>283</v>
      </c>
      <c r="T31" s="86" t="s">
        <v>299</v>
      </c>
      <c r="U31" s="86"/>
      <c r="V31" s="89" t="s">
        <v>316</v>
      </c>
      <c r="W31" s="88">
        <v>43743.667395833334</v>
      </c>
      <c r="X31" s="89" t="s">
        <v>346</v>
      </c>
      <c r="Y31" s="86"/>
      <c r="Z31" s="86"/>
      <c r="AA31" s="92" t="s">
        <v>380</v>
      </c>
      <c r="AB31" s="86"/>
      <c r="AC31" s="86" t="b">
        <v>0</v>
      </c>
      <c r="AD31" s="86">
        <v>0</v>
      </c>
      <c r="AE31" s="92" t="s">
        <v>387</v>
      </c>
      <c r="AF31" s="86" t="b">
        <v>0</v>
      </c>
      <c r="AG31" s="86" t="s">
        <v>389</v>
      </c>
      <c r="AH31" s="86"/>
      <c r="AI31" s="92" t="s">
        <v>387</v>
      </c>
      <c r="AJ31" s="86" t="b">
        <v>0</v>
      </c>
      <c r="AK31" s="86">
        <v>0</v>
      </c>
      <c r="AL31" s="92" t="s">
        <v>387</v>
      </c>
      <c r="AM31" s="86" t="s">
        <v>394</v>
      </c>
      <c r="AN31" s="86" t="b">
        <v>0</v>
      </c>
      <c r="AO31" s="92" t="s">
        <v>380</v>
      </c>
      <c r="AP31" s="86" t="s">
        <v>176</v>
      </c>
      <c r="AQ31" s="86">
        <v>0</v>
      </c>
      <c r="AR31" s="86">
        <v>0</v>
      </c>
      <c r="AS31" s="86"/>
      <c r="AT31" s="86"/>
      <c r="AU31" s="86"/>
      <c r="AV31" s="86"/>
      <c r="AW31" s="86"/>
      <c r="AX31" s="86"/>
      <c r="AY31" s="86"/>
      <c r="AZ31" s="86"/>
      <c r="BA31">
        <v>5</v>
      </c>
      <c r="BB31" s="85" t="str">
        <f>REPLACE(INDEX(GroupVertices[Group],MATCH(Edges25[[#This Row],[Vertex 1]],GroupVertices[Vertex],0)),1,1,"")</f>
        <v>1</v>
      </c>
      <c r="BC31" s="85" t="str">
        <f>REPLACE(INDEX(GroupVertices[Group],MATCH(Edges25[[#This Row],[Vertex 2]],GroupVertices[Vertex],0)),1,1,"")</f>
        <v>2</v>
      </c>
      <c r="BD31" s="51"/>
      <c r="BE31" s="52"/>
      <c r="BF31" s="51"/>
      <c r="BG31" s="52"/>
      <c r="BH31" s="51"/>
      <c r="BI31" s="52"/>
      <c r="BJ31" s="51"/>
      <c r="BK31" s="52"/>
      <c r="BL31" s="51"/>
    </row>
    <row r="32" spans="1:64" ht="15">
      <c r="A32" s="84" t="s">
        <v>226</v>
      </c>
      <c r="B32" s="84" t="s">
        <v>227</v>
      </c>
      <c r="C32" s="53"/>
      <c r="D32" s="54"/>
      <c r="E32" s="65"/>
      <c r="F32" s="55"/>
      <c r="G32" s="53"/>
      <c r="H32" s="57"/>
      <c r="I32" s="56"/>
      <c r="J32" s="56"/>
      <c r="K32" s="36" t="s">
        <v>65</v>
      </c>
      <c r="L32" s="83">
        <v>33</v>
      </c>
      <c r="M32" s="83"/>
      <c r="N32" s="63"/>
      <c r="O32" s="86" t="s">
        <v>238</v>
      </c>
      <c r="P32" s="88">
        <v>43745.81528935185</v>
      </c>
      <c r="Q32" s="86" t="s">
        <v>263</v>
      </c>
      <c r="R32" s="89" t="s">
        <v>280</v>
      </c>
      <c r="S32" s="86" t="s">
        <v>283</v>
      </c>
      <c r="T32" s="86" t="s">
        <v>299</v>
      </c>
      <c r="U32" s="86"/>
      <c r="V32" s="89" t="s">
        <v>316</v>
      </c>
      <c r="W32" s="88">
        <v>43745.81528935185</v>
      </c>
      <c r="X32" s="89" t="s">
        <v>347</v>
      </c>
      <c r="Y32" s="86"/>
      <c r="Z32" s="86"/>
      <c r="AA32" s="92" t="s">
        <v>381</v>
      </c>
      <c r="AB32" s="86"/>
      <c r="AC32" s="86" t="b">
        <v>0</v>
      </c>
      <c r="AD32" s="86">
        <v>0</v>
      </c>
      <c r="AE32" s="92" t="s">
        <v>387</v>
      </c>
      <c r="AF32" s="86" t="b">
        <v>0</v>
      </c>
      <c r="AG32" s="86" t="s">
        <v>389</v>
      </c>
      <c r="AH32" s="86"/>
      <c r="AI32" s="92" t="s">
        <v>387</v>
      </c>
      <c r="AJ32" s="86" t="b">
        <v>0</v>
      </c>
      <c r="AK32" s="86">
        <v>0</v>
      </c>
      <c r="AL32" s="92" t="s">
        <v>387</v>
      </c>
      <c r="AM32" s="86" t="s">
        <v>394</v>
      </c>
      <c r="AN32" s="86" t="b">
        <v>0</v>
      </c>
      <c r="AO32" s="92" t="s">
        <v>381</v>
      </c>
      <c r="AP32" s="86" t="s">
        <v>176</v>
      </c>
      <c r="AQ32" s="86">
        <v>0</v>
      </c>
      <c r="AR32" s="86">
        <v>0</v>
      </c>
      <c r="AS32" s="86"/>
      <c r="AT32" s="86"/>
      <c r="AU32" s="86"/>
      <c r="AV32" s="86"/>
      <c r="AW32" s="86"/>
      <c r="AX32" s="86"/>
      <c r="AY32" s="86"/>
      <c r="AZ32" s="86"/>
      <c r="BA32">
        <v>5</v>
      </c>
      <c r="BB32" s="85" t="str">
        <f>REPLACE(INDEX(GroupVertices[Group],MATCH(Edges25[[#This Row],[Vertex 1]],GroupVertices[Vertex],0)),1,1,"")</f>
        <v>1</v>
      </c>
      <c r="BC32" s="85" t="str">
        <f>REPLACE(INDEX(GroupVertices[Group],MATCH(Edges25[[#This Row],[Vertex 2]],GroupVertices[Vertex],0)),1,1,"")</f>
        <v>2</v>
      </c>
      <c r="BD32" s="51"/>
      <c r="BE32" s="52"/>
      <c r="BF32" s="51"/>
      <c r="BG32" s="52"/>
      <c r="BH32" s="51"/>
      <c r="BI32" s="52"/>
      <c r="BJ32" s="51"/>
      <c r="BK32" s="52"/>
      <c r="BL32" s="51"/>
    </row>
    <row r="33" spans="1:64" ht="15">
      <c r="A33" s="84" t="s">
        <v>226</v>
      </c>
      <c r="B33" s="84" t="s">
        <v>226</v>
      </c>
      <c r="C33" s="53"/>
      <c r="D33" s="54"/>
      <c r="E33" s="65"/>
      <c r="F33" s="55"/>
      <c r="G33" s="53"/>
      <c r="H33" s="57"/>
      <c r="I33" s="56"/>
      <c r="J33" s="56"/>
      <c r="K33" s="36" t="s">
        <v>65</v>
      </c>
      <c r="L33" s="83">
        <v>39</v>
      </c>
      <c r="M33" s="83"/>
      <c r="N33" s="63"/>
      <c r="O33" s="86" t="s">
        <v>176</v>
      </c>
      <c r="P33" s="88">
        <v>43735.65069444444</v>
      </c>
      <c r="Q33" s="86" t="s">
        <v>264</v>
      </c>
      <c r="R33" s="89" t="s">
        <v>281</v>
      </c>
      <c r="S33" s="86" t="s">
        <v>283</v>
      </c>
      <c r="T33" s="86" t="s">
        <v>300</v>
      </c>
      <c r="U33" s="86"/>
      <c r="V33" s="89" t="s">
        <v>316</v>
      </c>
      <c r="W33" s="88">
        <v>43735.65069444444</v>
      </c>
      <c r="X33" s="89" t="s">
        <v>348</v>
      </c>
      <c r="Y33" s="86"/>
      <c r="Z33" s="86"/>
      <c r="AA33" s="92" t="s">
        <v>382</v>
      </c>
      <c r="AB33" s="86"/>
      <c r="AC33" s="86" t="b">
        <v>0</v>
      </c>
      <c r="AD33" s="86">
        <v>2</v>
      </c>
      <c r="AE33" s="92" t="s">
        <v>387</v>
      </c>
      <c r="AF33" s="86" t="b">
        <v>0</v>
      </c>
      <c r="AG33" s="86" t="s">
        <v>389</v>
      </c>
      <c r="AH33" s="86"/>
      <c r="AI33" s="92" t="s">
        <v>387</v>
      </c>
      <c r="AJ33" s="86" t="b">
        <v>0</v>
      </c>
      <c r="AK33" s="86">
        <v>0</v>
      </c>
      <c r="AL33" s="92" t="s">
        <v>387</v>
      </c>
      <c r="AM33" s="86" t="s">
        <v>394</v>
      </c>
      <c r="AN33" s="86" t="b">
        <v>0</v>
      </c>
      <c r="AO33" s="92" t="s">
        <v>382</v>
      </c>
      <c r="AP33" s="86" t="s">
        <v>176</v>
      </c>
      <c r="AQ33" s="86">
        <v>0</v>
      </c>
      <c r="AR33" s="86">
        <v>0</v>
      </c>
      <c r="AS33" s="86"/>
      <c r="AT33" s="86"/>
      <c r="AU33" s="86"/>
      <c r="AV33" s="86"/>
      <c r="AW33" s="86"/>
      <c r="AX33" s="86"/>
      <c r="AY33" s="86"/>
      <c r="AZ33" s="86"/>
      <c r="BA33">
        <v>4</v>
      </c>
      <c r="BB33" s="85" t="str">
        <f>REPLACE(INDEX(GroupVertices[Group],MATCH(Edges25[[#This Row],[Vertex 1]],GroupVertices[Vertex],0)),1,1,"")</f>
        <v>1</v>
      </c>
      <c r="BC33" s="85" t="str">
        <f>REPLACE(INDEX(GroupVertices[Group],MATCH(Edges25[[#This Row],[Vertex 2]],GroupVertices[Vertex],0)),1,1,"")</f>
        <v>1</v>
      </c>
      <c r="BD33" s="51">
        <v>1</v>
      </c>
      <c r="BE33" s="52">
        <v>5</v>
      </c>
      <c r="BF33" s="51">
        <v>0</v>
      </c>
      <c r="BG33" s="52">
        <v>0</v>
      </c>
      <c r="BH33" s="51">
        <v>0</v>
      </c>
      <c r="BI33" s="52">
        <v>0</v>
      </c>
      <c r="BJ33" s="51">
        <v>19</v>
      </c>
      <c r="BK33" s="52">
        <v>95</v>
      </c>
      <c r="BL33" s="51">
        <v>20</v>
      </c>
    </row>
    <row r="34" spans="1:64" ht="15">
      <c r="A34" s="84" t="s">
        <v>226</v>
      </c>
      <c r="B34" s="84" t="s">
        <v>226</v>
      </c>
      <c r="C34" s="53"/>
      <c r="D34" s="54"/>
      <c r="E34" s="65"/>
      <c r="F34" s="55"/>
      <c r="G34" s="53"/>
      <c r="H34" s="57"/>
      <c r="I34" s="56"/>
      <c r="J34" s="56"/>
      <c r="K34" s="36" t="s">
        <v>65</v>
      </c>
      <c r="L34" s="83">
        <v>40</v>
      </c>
      <c r="M34" s="83"/>
      <c r="N34" s="63"/>
      <c r="O34" s="86" t="s">
        <v>176</v>
      </c>
      <c r="P34" s="88">
        <v>43735.7472337963</v>
      </c>
      <c r="Q34" s="86" t="s">
        <v>265</v>
      </c>
      <c r="R34" s="89" t="s">
        <v>270</v>
      </c>
      <c r="S34" s="86" t="s">
        <v>283</v>
      </c>
      <c r="T34" s="86" t="s">
        <v>291</v>
      </c>
      <c r="U34" s="86"/>
      <c r="V34" s="89" t="s">
        <v>316</v>
      </c>
      <c r="W34" s="88">
        <v>43735.7472337963</v>
      </c>
      <c r="X34" s="89" t="s">
        <v>349</v>
      </c>
      <c r="Y34" s="86"/>
      <c r="Z34" s="86"/>
      <c r="AA34" s="92" t="s">
        <v>383</v>
      </c>
      <c r="AB34" s="86"/>
      <c r="AC34" s="86" t="b">
        <v>0</v>
      </c>
      <c r="AD34" s="86">
        <v>1</v>
      </c>
      <c r="AE34" s="92" t="s">
        <v>387</v>
      </c>
      <c r="AF34" s="86" t="b">
        <v>0</v>
      </c>
      <c r="AG34" s="86" t="s">
        <v>389</v>
      </c>
      <c r="AH34" s="86"/>
      <c r="AI34" s="92" t="s">
        <v>387</v>
      </c>
      <c r="AJ34" s="86" t="b">
        <v>0</v>
      </c>
      <c r="AK34" s="86">
        <v>0</v>
      </c>
      <c r="AL34" s="92" t="s">
        <v>387</v>
      </c>
      <c r="AM34" s="86" t="s">
        <v>394</v>
      </c>
      <c r="AN34" s="86" t="b">
        <v>0</v>
      </c>
      <c r="AO34" s="92" t="s">
        <v>383</v>
      </c>
      <c r="AP34" s="86" t="s">
        <v>176</v>
      </c>
      <c r="AQ34" s="86">
        <v>0</v>
      </c>
      <c r="AR34" s="86">
        <v>0</v>
      </c>
      <c r="AS34" s="86"/>
      <c r="AT34" s="86"/>
      <c r="AU34" s="86"/>
      <c r="AV34" s="86"/>
      <c r="AW34" s="86"/>
      <c r="AX34" s="86"/>
      <c r="AY34" s="86"/>
      <c r="AZ34" s="86"/>
      <c r="BA34">
        <v>4</v>
      </c>
      <c r="BB34" s="85" t="str">
        <f>REPLACE(INDEX(GroupVertices[Group],MATCH(Edges25[[#This Row],[Vertex 1]],GroupVertices[Vertex],0)),1,1,"")</f>
        <v>1</v>
      </c>
      <c r="BC34" s="85" t="str">
        <f>REPLACE(INDEX(GroupVertices[Group],MATCH(Edges25[[#This Row],[Vertex 2]],GroupVertices[Vertex],0)),1,1,"")</f>
        <v>1</v>
      </c>
      <c r="BD34" s="51">
        <v>0</v>
      </c>
      <c r="BE34" s="52">
        <v>0</v>
      </c>
      <c r="BF34" s="51">
        <v>0</v>
      </c>
      <c r="BG34" s="52">
        <v>0</v>
      </c>
      <c r="BH34" s="51">
        <v>0</v>
      </c>
      <c r="BI34" s="52">
        <v>0</v>
      </c>
      <c r="BJ34" s="51">
        <v>8</v>
      </c>
      <c r="BK34" s="52">
        <v>100</v>
      </c>
      <c r="BL34" s="51">
        <v>8</v>
      </c>
    </row>
    <row r="35" spans="1:64" ht="15">
      <c r="A35" s="84" t="s">
        <v>226</v>
      </c>
      <c r="B35" s="84" t="s">
        <v>226</v>
      </c>
      <c r="C35" s="53"/>
      <c r="D35" s="54"/>
      <c r="E35" s="65"/>
      <c r="F35" s="55"/>
      <c r="G35" s="53"/>
      <c r="H35" s="57"/>
      <c r="I35" s="56"/>
      <c r="J35" s="56"/>
      <c r="K35" s="36" t="s">
        <v>65</v>
      </c>
      <c r="L35" s="83">
        <v>41</v>
      </c>
      <c r="M35" s="83"/>
      <c r="N35" s="63"/>
      <c r="O35" s="86" t="s">
        <v>176</v>
      </c>
      <c r="P35" s="88">
        <v>43738.89444444444</v>
      </c>
      <c r="Q35" s="86" t="s">
        <v>266</v>
      </c>
      <c r="R35" s="89" t="s">
        <v>271</v>
      </c>
      <c r="S35" s="86" t="s">
        <v>283</v>
      </c>
      <c r="T35" s="86" t="s">
        <v>301</v>
      </c>
      <c r="U35" s="86"/>
      <c r="V35" s="89" t="s">
        <v>316</v>
      </c>
      <c r="W35" s="88">
        <v>43738.89444444444</v>
      </c>
      <c r="X35" s="89" t="s">
        <v>350</v>
      </c>
      <c r="Y35" s="86"/>
      <c r="Z35" s="86"/>
      <c r="AA35" s="92" t="s">
        <v>384</v>
      </c>
      <c r="AB35" s="86"/>
      <c r="AC35" s="86" t="b">
        <v>0</v>
      </c>
      <c r="AD35" s="86">
        <v>2</v>
      </c>
      <c r="AE35" s="92" t="s">
        <v>387</v>
      </c>
      <c r="AF35" s="86" t="b">
        <v>0</v>
      </c>
      <c r="AG35" s="86" t="s">
        <v>389</v>
      </c>
      <c r="AH35" s="86"/>
      <c r="AI35" s="92" t="s">
        <v>387</v>
      </c>
      <c r="AJ35" s="86" t="b">
        <v>0</v>
      </c>
      <c r="AK35" s="86">
        <v>0</v>
      </c>
      <c r="AL35" s="92" t="s">
        <v>387</v>
      </c>
      <c r="AM35" s="86" t="s">
        <v>394</v>
      </c>
      <c r="AN35" s="86" t="b">
        <v>0</v>
      </c>
      <c r="AO35" s="92" t="s">
        <v>384</v>
      </c>
      <c r="AP35" s="86" t="s">
        <v>176</v>
      </c>
      <c r="AQ35" s="86">
        <v>0</v>
      </c>
      <c r="AR35" s="86">
        <v>0</v>
      </c>
      <c r="AS35" s="86"/>
      <c r="AT35" s="86"/>
      <c r="AU35" s="86"/>
      <c r="AV35" s="86"/>
      <c r="AW35" s="86"/>
      <c r="AX35" s="86"/>
      <c r="AY35" s="86"/>
      <c r="AZ35" s="86"/>
      <c r="BA35">
        <v>4</v>
      </c>
      <c r="BB35" s="85" t="str">
        <f>REPLACE(INDEX(GroupVertices[Group],MATCH(Edges25[[#This Row],[Vertex 1]],GroupVertices[Vertex],0)),1,1,"")</f>
        <v>1</v>
      </c>
      <c r="BC35" s="85" t="str">
        <f>REPLACE(INDEX(GroupVertices[Group],MATCH(Edges25[[#This Row],[Vertex 2]],GroupVertices[Vertex],0)),1,1,"")</f>
        <v>1</v>
      </c>
      <c r="BD35" s="51">
        <v>0</v>
      </c>
      <c r="BE35" s="52">
        <v>0</v>
      </c>
      <c r="BF35" s="51">
        <v>0</v>
      </c>
      <c r="BG35" s="52">
        <v>0</v>
      </c>
      <c r="BH35" s="51">
        <v>0</v>
      </c>
      <c r="BI35" s="52">
        <v>0</v>
      </c>
      <c r="BJ35" s="51">
        <v>21</v>
      </c>
      <c r="BK35" s="52">
        <v>100</v>
      </c>
      <c r="BL35" s="51">
        <v>21</v>
      </c>
    </row>
    <row r="36" spans="1:64" ht="15">
      <c r="A36" s="84" t="s">
        <v>226</v>
      </c>
      <c r="B36" s="84" t="s">
        <v>226</v>
      </c>
      <c r="C36" s="53"/>
      <c r="D36" s="54"/>
      <c r="E36" s="65"/>
      <c r="F36" s="55"/>
      <c r="G36" s="53"/>
      <c r="H36" s="57"/>
      <c r="I36" s="56"/>
      <c r="J36" s="56"/>
      <c r="K36" s="36" t="s">
        <v>65</v>
      </c>
      <c r="L36" s="83">
        <v>42</v>
      </c>
      <c r="M36" s="83"/>
      <c r="N36" s="63"/>
      <c r="O36" s="86" t="s">
        <v>176</v>
      </c>
      <c r="P36" s="88">
        <v>43745.89861111111</v>
      </c>
      <c r="Q36" s="86" t="s">
        <v>267</v>
      </c>
      <c r="R36" s="89" t="s">
        <v>281</v>
      </c>
      <c r="S36" s="86" t="s">
        <v>283</v>
      </c>
      <c r="T36" s="86" t="s">
        <v>300</v>
      </c>
      <c r="U36" s="86"/>
      <c r="V36" s="89" t="s">
        <v>316</v>
      </c>
      <c r="W36" s="88">
        <v>43745.89861111111</v>
      </c>
      <c r="X36" s="89" t="s">
        <v>351</v>
      </c>
      <c r="Y36" s="86"/>
      <c r="Z36" s="86"/>
      <c r="AA36" s="92" t="s">
        <v>385</v>
      </c>
      <c r="AB36" s="86"/>
      <c r="AC36" s="86" t="b">
        <v>0</v>
      </c>
      <c r="AD36" s="86">
        <v>1</v>
      </c>
      <c r="AE36" s="92" t="s">
        <v>387</v>
      </c>
      <c r="AF36" s="86" t="b">
        <v>0</v>
      </c>
      <c r="AG36" s="86" t="s">
        <v>389</v>
      </c>
      <c r="AH36" s="86"/>
      <c r="AI36" s="92" t="s">
        <v>387</v>
      </c>
      <c r="AJ36" s="86" t="b">
        <v>0</v>
      </c>
      <c r="AK36" s="86">
        <v>0</v>
      </c>
      <c r="AL36" s="92" t="s">
        <v>387</v>
      </c>
      <c r="AM36" s="86" t="s">
        <v>394</v>
      </c>
      <c r="AN36" s="86" t="b">
        <v>0</v>
      </c>
      <c r="AO36" s="92" t="s">
        <v>385</v>
      </c>
      <c r="AP36" s="86" t="s">
        <v>176</v>
      </c>
      <c r="AQ36" s="86">
        <v>0</v>
      </c>
      <c r="AR36" s="86">
        <v>0</v>
      </c>
      <c r="AS36" s="86"/>
      <c r="AT36" s="86"/>
      <c r="AU36" s="86"/>
      <c r="AV36" s="86"/>
      <c r="AW36" s="86"/>
      <c r="AX36" s="86"/>
      <c r="AY36" s="86"/>
      <c r="AZ36" s="86"/>
      <c r="BA36">
        <v>4</v>
      </c>
      <c r="BB36" s="85" t="str">
        <f>REPLACE(INDEX(GroupVertices[Group],MATCH(Edges25[[#This Row],[Vertex 1]],GroupVertices[Vertex],0)),1,1,"")</f>
        <v>1</v>
      </c>
      <c r="BC36" s="85" t="str">
        <f>REPLACE(INDEX(GroupVertices[Group],MATCH(Edges25[[#This Row],[Vertex 2]],GroupVertices[Vertex],0)),1,1,"")</f>
        <v>1</v>
      </c>
      <c r="BD36" s="51">
        <v>1</v>
      </c>
      <c r="BE36" s="52">
        <v>5</v>
      </c>
      <c r="BF36" s="51">
        <v>0</v>
      </c>
      <c r="BG36" s="52">
        <v>0</v>
      </c>
      <c r="BH36" s="51">
        <v>0</v>
      </c>
      <c r="BI36" s="52">
        <v>0</v>
      </c>
      <c r="BJ36" s="51">
        <v>19</v>
      </c>
      <c r="BK36" s="52">
        <v>95</v>
      </c>
      <c r="BL36" s="51">
        <v>20</v>
      </c>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hyperlinks>
    <hyperlink ref="R8" r:id="rId1" display="https://www.youtube.com/watch?v=99GO-aeK20s&amp;feature=youtu.be"/>
    <hyperlink ref="R9" r:id="rId2" display="https://www.youtube.com/watch?v=99GO-aeK20s&amp;feature=youtu.be"/>
    <hyperlink ref="R14" r:id="rId3" display="https://neo4j.com/blog/real-time-data-lineage-ubs"/>
    <hyperlink ref="R17" r:id="rId4" display="https://neo4j.com/blog/graphcast-graphconnect-2020-early-bird-pricing/?ref=social-blog"/>
    <hyperlink ref="R18" r:id="rId5" display="https://neo4j.com/blog/visual-cypher-presenting-tools-create-visualize-parse-cypher"/>
    <hyperlink ref="R19" r:id="rId6" display="https://neo4j.com/blog/picture-this-how-aig-visualizes-propagation-of-risk"/>
    <hyperlink ref="R21" r:id="rId7" display="https://link.medium.com/9Uf46ACDA0"/>
    <hyperlink ref="R22" r:id="rId8" display="https://neo4j.com/blog/liberating-knowledge-machine-learning-techniques-neo4j"/>
    <hyperlink ref="R23" r:id="rId9" display="https://neo4j.com/blog/save-the-date-for-graphconnect-2020/"/>
    <hyperlink ref="R24" r:id="rId10" display="https://neo4j.com/blog/transforming-health-information-technology-knowledge-graph"/>
    <hyperlink ref="R25" r:id="rId11" display="https://neo4j.com/blog/5-minute-interview-with-stephen-ogrady"/>
    <hyperlink ref="R26" r:id="rId12" display="https://neo4j.com/blog/5-minute-interview-lloyd-byrd"/>
    <hyperlink ref="R27" r:id="rId13" display="https://twitter.com/GraphConnect/status/1177608084220456962"/>
    <hyperlink ref="R28" r:id="rId14" display="https://neo4j.com/blog/5-minute-interview-david-meza/?ref=social-blog"/>
    <hyperlink ref="R29" r:id="rId15" display="https://neo4j.com/blog/5-minute-interview-david-meza/?ref=social-blog"/>
    <hyperlink ref="R30" r:id="rId16" display="https://neo4j.com/blog/5-minute-interview-david-meza/?ref=social-blog"/>
    <hyperlink ref="R31" r:id="rId17" display="https://neo4j.com/blog/5-minute-interview-david-meza/?ref=social-blog"/>
    <hyperlink ref="R32" r:id="rId18" display="https://neo4j.com/blog/5-minute-interview-david-meza/?ref=social-blog"/>
    <hyperlink ref="R33" r:id="rId19" display="https://neo4j.com/blog/innovate-5-min-interview-alessandro-svensson/?ref=social-team"/>
    <hyperlink ref="R34" r:id="rId20" display="https://neo4j.com/blog/graphcast-graphconnect-2020-early-bird-pricing/?ref=social-blog"/>
    <hyperlink ref="R35" r:id="rId21" display="https://neo4j.com/blog/visual-cypher-presenting-tools-create-visualize-parse-cypher"/>
    <hyperlink ref="R36" r:id="rId22" display="https://neo4j.com/blog/innovate-5-min-interview-alessandro-svensson/?ref=social-team"/>
    <hyperlink ref="V3" r:id="rId23" display="http://pbs.twimg.com/profile_images/712782956205588480/SH-FHeKq_normal.jpg"/>
    <hyperlink ref="V4" r:id="rId24" display="http://pbs.twimg.com/profile_images/702953337335869440/e6OrEtdF_normal.png"/>
    <hyperlink ref="V5" r:id="rId25" display="http://pbs.twimg.com/profile_images/748522634460143616/4Jt7b94z_normal.jpg"/>
    <hyperlink ref="V6" r:id="rId26" display="http://pbs.twimg.com/profile_images/1032649902587822080/rEKD8K25_normal.jpg"/>
    <hyperlink ref="V7" r:id="rId27" display="http://pbs.twimg.com/profile_images/474249917565636608/XjM9GUjo_normal.jpeg"/>
    <hyperlink ref="V8" r:id="rId28" display="http://pbs.twimg.com/profile_images/498648813335089152/pIxLdYiR_normal.png"/>
    <hyperlink ref="V9" r:id="rId29" display="http://pbs.twimg.com/profile_images/615354963154178050/wzjxHZKY_normal.jpg"/>
    <hyperlink ref="V10" r:id="rId30" display="http://pbs.twimg.com/profile_images/378800000049138190/bed958d50d6aeeeac8961e3a3b4a4781_normal.jpeg"/>
    <hyperlink ref="V11" r:id="rId31" display="http://pbs.twimg.com/profile_images/862312013070028800/DAvZrhi2_normal.jpg"/>
    <hyperlink ref="V12" r:id="rId32" display="http://abs.twimg.com/sticky/default_profile_images/default_profile_normal.png"/>
    <hyperlink ref="V13" r:id="rId33" display="http://abs.twimg.com/sticky/default_profile_images/default_profile_normal.png"/>
    <hyperlink ref="V14" r:id="rId34" display="http://pbs.twimg.com/profile_images/880015248324837376/rsuw4VRB_normal.jpg"/>
    <hyperlink ref="V15" r:id="rId35" display="http://pbs.twimg.com/profile_images/972474830019809285/KvyRohui_normal.jpg"/>
    <hyperlink ref="V16" r:id="rId36" display="http://pbs.twimg.com/profile_images/972474830019809285/KvyRohui_normal.jpg"/>
    <hyperlink ref="V17" r:id="rId37" display="http://pbs.twimg.com/profile_images/880015248324837376/rsuw4VRB_normal.jpg"/>
    <hyperlink ref="V18" r:id="rId38" display="http://pbs.twimg.com/profile_images/880015248324837376/rsuw4VRB_normal.jpg"/>
    <hyperlink ref="V19" r:id="rId39" display="http://pbs.twimg.com/profile_images/880015248324837376/rsuw4VRB_normal.jpg"/>
    <hyperlink ref="V20" r:id="rId40" display="http://pbs.twimg.com/profile_images/1014081717819363328/zKBBtKPL_normal.jpg"/>
    <hyperlink ref="V21" r:id="rId41" display="http://pbs.twimg.com/profile_images/691627811044462593/QdmMKZtE_normal.jpg"/>
    <hyperlink ref="V22" r:id="rId42" display="http://pbs.twimg.com/profile_images/1146512202343411712/U4i7A5cb_normal.png"/>
    <hyperlink ref="V23" r:id="rId43" display="http://pbs.twimg.com/profile_images/1146512202343411712/U4i7A5cb_normal.png"/>
    <hyperlink ref="V24" r:id="rId44" display="http://pbs.twimg.com/profile_images/1146512202343411712/U4i7A5cb_normal.png"/>
    <hyperlink ref="V25" r:id="rId45" display="http://pbs.twimg.com/profile_images/1146512202343411712/U4i7A5cb_normal.png"/>
    <hyperlink ref="V26" r:id="rId46" display="http://pbs.twimg.com/profile_images/1146512202343411712/U4i7A5cb_normal.png"/>
    <hyperlink ref="V27" r:id="rId47" display="http://pbs.twimg.com/profile_images/997510619392761856/lQQ_HsDi_normal.jpg"/>
    <hyperlink ref="V28" r:id="rId48" display="http://pbs.twimg.com/profile_images/1146512202343411712/U4i7A5cb_normal.png"/>
    <hyperlink ref="V29" r:id="rId49" display="http://pbs.twimg.com/profile_images/1146512202343411712/U4i7A5cb_normal.png"/>
    <hyperlink ref="V30" r:id="rId50" display="http://pbs.twimg.com/profile_images/1146512202343411712/U4i7A5cb_normal.png"/>
    <hyperlink ref="V31" r:id="rId51" display="http://pbs.twimg.com/profile_images/1146512202343411712/U4i7A5cb_normal.png"/>
    <hyperlink ref="V32" r:id="rId52" display="http://pbs.twimg.com/profile_images/1146512202343411712/U4i7A5cb_normal.png"/>
    <hyperlink ref="V33" r:id="rId53" display="http://pbs.twimg.com/profile_images/1146512202343411712/U4i7A5cb_normal.png"/>
    <hyperlink ref="V34" r:id="rId54" display="http://pbs.twimg.com/profile_images/1146512202343411712/U4i7A5cb_normal.png"/>
    <hyperlink ref="V35" r:id="rId55" display="http://pbs.twimg.com/profile_images/1146512202343411712/U4i7A5cb_normal.png"/>
    <hyperlink ref="V36" r:id="rId56" display="http://pbs.twimg.com/profile_images/1146512202343411712/U4i7A5cb_normal.png"/>
    <hyperlink ref="X3" r:id="rId57" display="https://twitter.com/#!/ikwattro/status/1176943136620371968"/>
    <hyperlink ref="X4" r:id="rId58" display="https://twitter.com/#!/kristophediaz/status/1176943156849455106"/>
    <hyperlink ref="X5" r:id="rId59" display="https://twitter.com/#!/johncaito/status/1176965564453068803"/>
    <hyperlink ref="X6" r:id="rId60" display="https://twitter.com/#!/_nicolascantu/status/1176979765951176704"/>
    <hyperlink ref="X7" r:id="rId61" display="https://twitter.com/#!/enrikelopez/status/1177116249496662016"/>
    <hyperlink ref="X8" r:id="rId62" display="https://twitter.com/#!/allthingsgraph/status/701104017405915136"/>
    <hyperlink ref="X9" r:id="rId63" display="https://twitter.com/#!/neprasad/status/1177430371635318785"/>
    <hyperlink ref="X10" r:id="rId64" display="https://twitter.com/#!/datao/status/1178814651330699266"/>
    <hyperlink ref="X11" r:id="rId65" display="https://twitter.com/#!/amyhodler/status/1179093808769716224"/>
    <hyperlink ref="X12" r:id="rId66" display="https://twitter.com/#!/suman_1983/status/1179226397052669953"/>
    <hyperlink ref="X13" r:id="rId67" display="https://twitter.com/#!/suman_1983/status/1179582501964009472"/>
    <hyperlink ref="X14" r:id="rId68" display="https://twitter.com/#!/neo4j/status/1179755733400899586"/>
    <hyperlink ref="X15" r:id="rId69" display="https://twitter.com/#!/bajajvaurn/status/1178855595908055040"/>
    <hyperlink ref="X16" r:id="rId70" display="https://twitter.com/#!/bajajvaurn/status/1179762280935723010"/>
    <hyperlink ref="X17" r:id="rId71" display="https://twitter.com/#!/neo4j/status/1177510442358304768"/>
    <hyperlink ref="X18" r:id="rId72" display="https://twitter.com/#!/neo4j/status/1178807739985866758"/>
    <hyperlink ref="X19" r:id="rId73" display="https://twitter.com/#!/neo4j/status/1179442670097326080"/>
    <hyperlink ref="X20" r:id="rId74" display="https://twitter.com/#!/inserpio/status/1179864395788308481"/>
    <hyperlink ref="X21" r:id="rId75" display="https://twitter.com/#!/mlmattou/status/1181162503855845378"/>
    <hyperlink ref="X22" r:id="rId76" display="https://twitter.com/#!/graphconnect/status/1176942952511356929"/>
    <hyperlink ref="X23" r:id="rId77" display="https://twitter.com/#!/graphconnect/status/1179374221971132417"/>
    <hyperlink ref="X24" r:id="rId78" display="https://twitter.com/#!/graphconnect/status/1179478911895425024"/>
    <hyperlink ref="X25" r:id="rId79" display="https://twitter.com/#!/graphconnect/status/1180097988498280449"/>
    <hyperlink ref="X26" r:id="rId80" display="https://twitter.com/#!/graphconnect/status/1180200667488690182"/>
    <hyperlink ref="X27" r:id="rId81" display="https://twitter.com/#!/jocelyn_neo4j/status/1177626131496914945"/>
    <hyperlink ref="X28" r:id="rId82" display="https://twitter.com/#!/graphconnect/status/1180130205131853825"/>
    <hyperlink ref="X29" r:id="rId83" display="https://twitter.com/#!/graphconnect/status/1180186321165459460"/>
    <hyperlink ref="X30" r:id="rId84" display="https://twitter.com/#!/graphconnect/status/1180264589214277632"/>
    <hyperlink ref="X31" r:id="rId85" display="https://twitter.com/#!/graphconnect/status/1180513238649311232"/>
    <hyperlink ref="X32" r:id="rId86" display="https://twitter.com/#!/graphconnect/status/1181291606667878406"/>
    <hyperlink ref="X33" r:id="rId87" display="https://twitter.com/#!/graphconnect/status/1177608084220456962"/>
    <hyperlink ref="X34" r:id="rId88" display="https://twitter.com/#!/graphconnect/status/1177643065508597760"/>
    <hyperlink ref="X35" r:id="rId89" display="https://twitter.com/#!/graphconnect/status/1178783580413202432"/>
    <hyperlink ref="X36" r:id="rId90" display="https://twitter.com/#!/graphconnect/status/1181321803693789189"/>
  </hyperlinks>
  <printOptions/>
  <pageMargins left="0.7" right="0.7" top="0.75" bottom="0.75" header="0.3" footer="0.3"/>
  <pageSetup horizontalDpi="600" verticalDpi="600" orientation="portrait" r:id="rId94"/>
  <legacyDrawing r:id="rId92"/>
  <tableParts>
    <tablePart r:id="rId9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946</v>
      </c>
      <c r="B1" s="13" t="s">
        <v>34</v>
      </c>
    </row>
    <row r="2" spans="1:2" ht="15">
      <c r="A2" s="124" t="s">
        <v>226</v>
      </c>
      <c r="B2" s="85">
        <v>301</v>
      </c>
    </row>
    <row r="3" spans="1:2" ht="15">
      <c r="A3" s="124" t="s">
        <v>222</v>
      </c>
      <c r="B3" s="85">
        <v>133</v>
      </c>
    </row>
    <row r="4" spans="1:2" ht="15">
      <c r="A4" s="124" t="s">
        <v>227</v>
      </c>
      <c r="B4" s="85">
        <v>65</v>
      </c>
    </row>
    <row r="5" spans="1:2" ht="15">
      <c r="A5" s="124" t="s">
        <v>221</v>
      </c>
      <c r="B5" s="85">
        <v>65</v>
      </c>
    </row>
    <row r="6" spans="1:2" ht="15">
      <c r="A6" s="124" t="s">
        <v>230</v>
      </c>
      <c r="B6" s="85">
        <v>0</v>
      </c>
    </row>
    <row r="7" spans="1:2" ht="15">
      <c r="A7" s="124" t="s">
        <v>233</v>
      </c>
      <c r="B7" s="85">
        <v>0</v>
      </c>
    </row>
    <row r="8" spans="1:2" ht="15">
      <c r="A8" s="124" t="s">
        <v>224</v>
      </c>
      <c r="B8" s="85">
        <v>0</v>
      </c>
    </row>
    <row r="9" spans="1:2" ht="15">
      <c r="A9" s="124" t="s">
        <v>225</v>
      </c>
      <c r="B9" s="85">
        <v>0</v>
      </c>
    </row>
    <row r="10" spans="1:2" ht="15">
      <c r="A10" s="124" t="s">
        <v>231</v>
      </c>
      <c r="B10" s="85">
        <v>0</v>
      </c>
    </row>
    <row r="11" spans="1:2" ht="15">
      <c r="A11" s="124" t="s">
        <v>235</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948</v>
      </c>
      <c r="B25" t="s">
        <v>947</v>
      </c>
    </row>
    <row r="26" spans="1:2" ht="15">
      <c r="A26" s="136" t="s">
        <v>950</v>
      </c>
      <c r="B26" s="3"/>
    </row>
    <row r="27" spans="1:2" ht="15">
      <c r="A27" s="137" t="s">
        <v>951</v>
      </c>
      <c r="B27" s="3"/>
    </row>
    <row r="28" spans="1:2" ht="15">
      <c r="A28" s="138" t="s">
        <v>952</v>
      </c>
      <c r="B28" s="3"/>
    </row>
    <row r="29" spans="1:2" ht="15">
      <c r="A29" s="139" t="s">
        <v>953</v>
      </c>
      <c r="B29" s="3">
        <v>1</v>
      </c>
    </row>
    <row r="30" spans="1:2" ht="15">
      <c r="A30" s="136" t="s">
        <v>954</v>
      </c>
      <c r="B30" s="3"/>
    </row>
    <row r="31" spans="1:2" ht="15">
      <c r="A31" s="137" t="s">
        <v>955</v>
      </c>
      <c r="B31" s="3"/>
    </row>
    <row r="32" spans="1:2" ht="15">
      <c r="A32" s="138" t="s">
        <v>956</v>
      </c>
      <c r="B32" s="3"/>
    </row>
    <row r="33" spans="1:2" ht="15">
      <c r="A33" s="139" t="s">
        <v>957</v>
      </c>
      <c r="B33" s="3">
        <v>3</v>
      </c>
    </row>
    <row r="34" spans="1:2" ht="15">
      <c r="A34" s="139" t="s">
        <v>958</v>
      </c>
      <c r="B34" s="3">
        <v>1</v>
      </c>
    </row>
    <row r="35" spans="1:2" ht="15">
      <c r="A35" s="139" t="s">
        <v>959</v>
      </c>
      <c r="B35" s="3">
        <v>1</v>
      </c>
    </row>
    <row r="36" spans="1:2" ht="15">
      <c r="A36" s="138" t="s">
        <v>960</v>
      </c>
      <c r="B36" s="3"/>
    </row>
    <row r="37" spans="1:2" ht="15">
      <c r="A37" s="139" t="s">
        <v>961</v>
      </c>
      <c r="B37" s="3">
        <v>1</v>
      </c>
    </row>
    <row r="38" spans="1:2" ht="15">
      <c r="A38" s="138" t="s">
        <v>962</v>
      </c>
      <c r="B38" s="3"/>
    </row>
    <row r="39" spans="1:2" ht="15">
      <c r="A39" s="139" t="s">
        <v>963</v>
      </c>
      <c r="B39" s="3">
        <v>1</v>
      </c>
    </row>
    <row r="40" spans="1:2" ht="15">
      <c r="A40" s="139" t="s">
        <v>964</v>
      </c>
      <c r="B40" s="3">
        <v>1</v>
      </c>
    </row>
    <row r="41" spans="1:2" ht="15">
      <c r="A41" s="139" t="s">
        <v>965</v>
      </c>
      <c r="B41" s="3">
        <v>1</v>
      </c>
    </row>
    <row r="42" spans="1:2" ht="15">
      <c r="A42" s="139" t="s">
        <v>966</v>
      </c>
      <c r="B42" s="3">
        <v>1</v>
      </c>
    </row>
    <row r="43" spans="1:2" ht="15">
      <c r="A43" s="139" t="s">
        <v>953</v>
      </c>
      <c r="B43" s="3">
        <v>1</v>
      </c>
    </row>
    <row r="44" spans="1:2" ht="15">
      <c r="A44" s="138" t="s">
        <v>967</v>
      </c>
      <c r="B44" s="3"/>
    </row>
    <row r="45" spans="1:2" ht="15">
      <c r="A45" s="139" t="s">
        <v>958</v>
      </c>
      <c r="B45" s="3">
        <v>1</v>
      </c>
    </row>
    <row r="46" spans="1:2" ht="15">
      <c r="A46" s="139" t="s">
        <v>968</v>
      </c>
      <c r="B46" s="3">
        <v>2</v>
      </c>
    </row>
    <row r="47" spans="1:2" ht="15">
      <c r="A47" s="137" t="s">
        <v>969</v>
      </c>
      <c r="B47" s="3"/>
    </row>
    <row r="48" spans="1:2" ht="15">
      <c r="A48" s="138" t="s">
        <v>970</v>
      </c>
      <c r="B48" s="3"/>
    </row>
    <row r="49" spans="1:2" ht="15">
      <c r="A49" s="139" t="s">
        <v>971</v>
      </c>
      <c r="B49" s="3">
        <v>1</v>
      </c>
    </row>
    <row r="50" spans="1:2" ht="15">
      <c r="A50" s="139" t="s">
        <v>972</v>
      </c>
      <c r="B50" s="3">
        <v>1</v>
      </c>
    </row>
    <row r="51" spans="1:2" ht="15">
      <c r="A51" s="138" t="s">
        <v>973</v>
      </c>
      <c r="B51" s="3"/>
    </row>
    <row r="52" spans="1:2" ht="15">
      <c r="A52" s="139" t="s">
        <v>971</v>
      </c>
      <c r="B52" s="3">
        <v>1</v>
      </c>
    </row>
    <row r="53" spans="1:2" ht="15">
      <c r="A53" s="139" t="s">
        <v>974</v>
      </c>
      <c r="B53" s="3">
        <v>1</v>
      </c>
    </row>
    <row r="54" spans="1:2" ht="15">
      <c r="A54" s="139" t="s">
        <v>953</v>
      </c>
      <c r="B54" s="3">
        <v>1</v>
      </c>
    </row>
    <row r="55" spans="1:2" ht="15">
      <c r="A55" s="139" t="s">
        <v>957</v>
      </c>
      <c r="B55" s="3">
        <v>1</v>
      </c>
    </row>
    <row r="56" spans="1:2" ht="15">
      <c r="A56" s="138" t="s">
        <v>975</v>
      </c>
      <c r="B56" s="3"/>
    </row>
    <row r="57" spans="1:2" ht="15">
      <c r="A57" s="139" t="s">
        <v>971</v>
      </c>
      <c r="B57" s="3">
        <v>1</v>
      </c>
    </row>
    <row r="58" spans="1:2" ht="15">
      <c r="A58" s="139" t="s">
        <v>976</v>
      </c>
      <c r="B58" s="3">
        <v>1</v>
      </c>
    </row>
    <row r="59" spans="1:2" ht="15">
      <c r="A59" s="139" t="s">
        <v>977</v>
      </c>
      <c r="B59" s="3">
        <v>1</v>
      </c>
    </row>
    <row r="60" spans="1:2" ht="15">
      <c r="A60" s="139" t="s">
        <v>958</v>
      </c>
      <c r="B60" s="3">
        <v>1</v>
      </c>
    </row>
    <row r="61" spans="1:2" ht="15">
      <c r="A61" s="138" t="s">
        <v>978</v>
      </c>
      <c r="B61" s="3"/>
    </row>
    <row r="62" spans="1:2" ht="15">
      <c r="A62" s="139" t="s">
        <v>974</v>
      </c>
      <c r="B62" s="3">
        <v>1</v>
      </c>
    </row>
    <row r="63" spans="1:2" ht="15">
      <c r="A63" s="139" t="s">
        <v>977</v>
      </c>
      <c r="B63" s="3">
        <v>1</v>
      </c>
    </row>
    <row r="64" spans="1:2" ht="15">
      <c r="A64" s="139" t="s">
        <v>972</v>
      </c>
      <c r="B64" s="3">
        <v>1</v>
      </c>
    </row>
    <row r="65" spans="1:2" ht="15">
      <c r="A65" s="139" t="s">
        <v>957</v>
      </c>
      <c r="B65" s="3">
        <v>1</v>
      </c>
    </row>
    <row r="66" spans="1:2" ht="15">
      <c r="A66" s="139" t="s">
        <v>968</v>
      </c>
      <c r="B66" s="3">
        <v>1</v>
      </c>
    </row>
    <row r="67" spans="1:2" ht="15">
      <c r="A67" s="138" t="s">
        <v>979</v>
      </c>
      <c r="B67" s="3"/>
    </row>
    <row r="68" spans="1:2" ht="15">
      <c r="A68" s="139" t="s">
        <v>966</v>
      </c>
      <c r="B68" s="3">
        <v>1</v>
      </c>
    </row>
    <row r="69" spans="1:2" ht="15">
      <c r="A69" s="138" t="s">
        <v>980</v>
      </c>
      <c r="B69" s="3"/>
    </row>
    <row r="70" spans="1:2" ht="15">
      <c r="A70" s="139" t="s">
        <v>981</v>
      </c>
      <c r="B70" s="3">
        <v>1</v>
      </c>
    </row>
    <row r="71" spans="1:2" ht="15">
      <c r="A71" s="139" t="s">
        <v>957</v>
      </c>
      <c r="B71" s="3">
        <v>1</v>
      </c>
    </row>
    <row r="72" spans="1:2" ht="15">
      <c r="A72" s="139" t="s">
        <v>958</v>
      </c>
      <c r="B72" s="3">
        <v>1</v>
      </c>
    </row>
    <row r="73" spans="1:2" ht="15">
      <c r="A73" s="136" t="s">
        <v>949</v>
      </c>
      <c r="B73"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396</v>
      </c>
      <c r="AE2" s="13" t="s">
        <v>397</v>
      </c>
      <c r="AF2" s="13" t="s">
        <v>398</v>
      </c>
      <c r="AG2" s="13" t="s">
        <v>399</v>
      </c>
      <c r="AH2" s="13" t="s">
        <v>400</v>
      </c>
      <c r="AI2" s="13" t="s">
        <v>401</v>
      </c>
      <c r="AJ2" s="13" t="s">
        <v>402</v>
      </c>
      <c r="AK2" s="13" t="s">
        <v>403</v>
      </c>
      <c r="AL2" s="13" t="s">
        <v>404</v>
      </c>
      <c r="AM2" s="13" t="s">
        <v>405</v>
      </c>
      <c r="AN2" s="13" t="s">
        <v>406</v>
      </c>
      <c r="AO2" s="13" t="s">
        <v>407</v>
      </c>
      <c r="AP2" s="13" t="s">
        <v>408</v>
      </c>
      <c r="AQ2" s="13" t="s">
        <v>409</v>
      </c>
      <c r="AR2" s="13" t="s">
        <v>410</v>
      </c>
      <c r="AS2" s="13" t="s">
        <v>192</v>
      </c>
      <c r="AT2" s="13" t="s">
        <v>411</v>
      </c>
      <c r="AU2" s="13" t="s">
        <v>412</v>
      </c>
      <c r="AV2" s="13" t="s">
        <v>413</v>
      </c>
      <c r="AW2" s="13" t="s">
        <v>414</v>
      </c>
      <c r="AX2" s="13" t="s">
        <v>415</v>
      </c>
      <c r="AY2" s="13" t="s">
        <v>416</v>
      </c>
      <c r="AZ2" s="13" t="s">
        <v>651</v>
      </c>
      <c r="BA2" s="127" t="s">
        <v>793</v>
      </c>
      <c r="BB2" s="127" t="s">
        <v>796</v>
      </c>
      <c r="BC2" s="127" t="s">
        <v>797</v>
      </c>
      <c r="BD2" s="127" t="s">
        <v>798</v>
      </c>
      <c r="BE2" s="127" t="s">
        <v>799</v>
      </c>
      <c r="BF2" s="127" t="s">
        <v>804</v>
      </c>
      <c r="BG2" s="127" t="s">
        <v>808</v>
      </c>
      <c r="BH2" s="127" t="s">
        <v>820</v>
      </c>
      <c r="BI2" s="127" t="s">
        <v>825</v>
      </c>
      <c r="BJ2" s="127" t="s">
        <v>837</v>
      </c>
      <c r="BK2" s="127" t="s">
        <v>906</v>
      </c>
      <c r="BL2" s="127" t="s">
        <v>907</v>
      </c>
      <c r="BM2" s="127" t="s">
        <v>908</v>
      </c>
      <c r="BN2" s="127" t="s">
        <v>909</v>
      </c>
      <c r="BO2" s="127" t="s">
        <v>910</v>
      </c>
      <c r="BP2" s="127" t="s">
        <v>911</v>
      </c>
      <c r="BQ2" s="127" t="s">
        <v>912</v>
      </c>
      <c r="BR2" s="127" t="s">
        <v>913</v>
      </c>
      <c r="BS2" s="127" t="s">
        <v>915</v>
      </c>
      <c r="BT2" s="3"/>
      <c r="BU2" s="3"/>
    </row>
    <row r="3" spans="1:73" ht="15" customHeight="1">
      <c r="A3" s="50" t="s">
        <v>212</v>
      </c>
      <c r="B3" s="53"/>
      <c r="C3" s="53" t="s">
        <v>64</v>
      </c>
      <c r="D3" s="54">
        <v>206.4822562942761</v>
      </c>
      <c r="E3" s="55"/>
      <c r="F3" s="112" t="s">
        <v>302</v>
      </c>
      <c r="G3" s="53"/>
      <c r="H3" s="57" t="s">
        <v>212</v>
      </c>
      <c r="I3" s="56"/>
      <c r="J3" s="56"/>
      <c r="K3" s="114" t="s">
        <v>576</v>
      </c>
      <c r="L3" s="59">
        <v>1</v>
      </c>
      <c r="M3" s="60">
        <v>1843.879638671875</v>
      </c>
      <c r="N3" s="60">
        <v>9551.103515625</v>
      </c>
      <c r="O3" s="58"/>
      <c r="P3" s="61"/>
      <c r="Q3" s="61"/>
      <c r="R3" s="51"/>
      <c r="S3" s="51">
        <v>0</v>
      </c>
      <c r="T3" s="51">
        <v>1</v>
      </c>
      <c r="U3" s="52">
        <v>0</v>
      </c>
      <c r="V3" s="52">
        <v>0.021739</v>
      </c>
      <c r="W3" s="52">
        <v>0.046434</v>
      </c>
      <c r="X3" s="52">
        <v>0.523103</v>
      </c>
      <c r="Y3" s="52">
        <v>0</v>
      </c>
      <c r="Z3" s="52">
        <v>0</v>
      </c>
      <c r="AA3" s="62">
        <v>3</v>
      </c>
      <c r="AB3" s="62"/>
      <c r="AC3" s="63"/>
      <c r="AD3" s="85" t="s">
        <v>417</v>
      </c>
      <c r="AE3" s="85">
        <v>500</v>
      </c>
      <c r="AF3" s="85">
        <v>1619</v>
      </c>
      <c r="AG3" s="85">
        <v>11204</v>
      </c>
      <c r="AH3" s="85">
        <v>14978</v>
      </c>
      <c r="AI3" s="85"/>
      <c r="AJ3" s="85" t="s">
        <v>443</v>
      </c>
      <c r="AK3" s="85" t="s">
        <v>467</v>
      </c>
      <c r="AL3" s="90" t="s">
        <v>490</v>
      </c>
      <c r="AM3" s="85"/>
      <c r="AN3" s="87">
        <v>40640.47168981482</v>
      </c>
      <c r="AO3" s="90" t="s">
        <v>511</v>
      </c>
      <c r="AP3" s="85" t="b">
        <v>0</v>
      </c>
      <c r="AQ3" s="85" t="b">
        <v>0</v>
      </c>
      <c r="AR3" s="85" t="b">
        <v>1</v>
      </c>
      <c r="AS3" s="85"/>
      <c r="AT3" s="85">
        <v>293</v>
      </c>
      <c r="AU3" s="90" t="s">
        <v>533</v>
      </c>
      <c r="AV3" s="85" t="b">
        <v>0</v>
      </c>
      <c r="AW3" s="85" t="s">
        <v>549</v>
      </c>
      <c r="AX3" s="90" t="s">
        <v>550</v>
      </c>
      <c r="AY3" s="85" t="s">
        <v>66</v>
      </c>
      <c r="AZ3" s="85" t="str">
        <f>REPLACE(INDEX(GroupVertices[Group],MATCH(Vertices[[#This Row],[Vertex]],GroupVertices[Vertex],0)),1,1,"")</f>
        <v>1</v>
      </c>
      <c r="BA3" s="51"/>
      <c r="BB3" s="51"/>
      <c r="BC3" s="51"/>
      <c r="BD3" s="51"/>
      <c r="BE3" s="51" t="s">
        <v>286</v>
      </c>
      <c r="BF3" s="51" t="s">
        <v>286</v>
      </c>
      <c r="BG3" s="128" t="s">
        <v>809</v>
      </c>
      <c r="BH3" s="128" t="s">
        <v>809</v>
      </c>
      <c r="BI3" s="128" t="s">
        <v>826</v>
      </c>
      <c r="BJ3" s="128" t="s">
        <v>826</v>
      </c>
      <c r="BK3" s="128">
        <v>0</v>
      </c>
      <c r="BL3" s="131">
        <v>0</v>
      </c>
      <c r="BM3" s="128">
        <v>0</v>
      </c>
      <c r="BN3" s="131">
        <v>0</v>
      </c>
      <c r="BO3" s="128">
        <v>0</v>
      </c>
      <c r="BP3" s="131">
        <v>0</v>
      </c>
      <c r="BQ3" s="128">
        <v>17</v>
      </c>
      <c r="BR3" s="131">
        <v>100</v>
      </c>
      <c r="BS3" s="128">
        <v>17</v>
      </c>
      <c r="BT3" s="3"/>
      <c r="BU3" s="3"/>
    </row>
    <row r="4" spans="1:76" ht="15">
      <c r="A4" s="14" t="s">
        <v>226</v>
      </c>
      <c r="B4" s="15"/>
      <c r="C4" s="15" t="s">
        <v>64</v>
      </c>
      <c r="D4" s="93">
        <v>307.59856320883364</v>
      </c>
      <c r="E4" s="81"/>
      <c r="F4" s="112" t="s">
        <v>316</v>
      </c>
      <c r="G4" s="15"/>
      <c r="H4" s="16" t="s">
        <v>226</v>
      </c>
      <c r="I4" s="66"/>
      <c r="J4" s="66"/>
      <c r="K4" s="114" t="s">
        <v>577</v>
      </c>
      <c r="L4" s="94">
        <v>9999</v>
      </c>
      <c r="M4" s="95">
        <v>2355.859375</v>
      </c>
      <c r="N4" s="95">
        <v>5073.46240234375</v>
      </c>
      <c r="O4" s="77"/>
      <c r="P4" s="96"/>
      <c r="Q4" s="96"/>
      <c r="R4" s="97"/>
      <c r="S4" s="51">
        <v>7</v>
      </c>
      <c r="T4" s="51">
        <v>9</v>
      </c>
      <c r="U4" s="52">
        <v>301</v>
      </c>
      <c r="V4" s="52">
        <v>0.035714</v>
      </c>
      <c r="W4" s="52">
        <v>0.20399</v>
      </c>
      <c r="X4" s="52">
        <v>6.584203</v>
      </c>
      <c r="Y4" s="52">
        <v>0</v>
      </c>
      <c r="Z4" s="52">
        <v>0</v>
      </c>
      <c r="AA4" s="82">
        <v>4</v>
      </c>
      <c r="AB4" s="82"/>
      <c r="AC4" s="98"/>
      <c r="AD4" s="85" t="s">
        <v>418</v>
      </c>
      <c r="AE4" s="85">
        <v>2737</v>
      </c>
      <c r="AF4" s="85">
        <v>5247</v>
      </c>
      <c r="AG4" s="85">
        <v>5509</v>
      </c>
      <c r="AH4" s="85">
        <v>1418</v>
      </c>
      <c r="AI4" s="85"/>
      <c r="AJ4" s="85" t="s">
        <v>444</v>
      </c>
      <c r="AK4" s="85" t="s">
        <v>468</v>
      </c>
      <c r="AL4" s="90" t="s">
        <v>491</v>
      </c>
      <c r="AM4" s="85"/>
      <c r="AN4" s="87">
        <v>41064.993483796294</v>
      </c>
      <c r="AO4" s="90" t="s">
        <v>512</v>
      </c>
      <c r="AP4" s="85" t="b">
        <v>0</v>
      </c>
      <c r="AQ4" s="85" t="b">
        <v>0</v>
      </c>
      <c r="AR4" s="85" t="b">
        <v>1</v>
      </c>
      <c r="AS4" s="85"/>
      <c r="AT4" s="85">
        <v>165</v>
      </c>
      <c r="AU4" s="90" t="s">
        <v>534</v>
      </c>
      <c r="AV4" s="85" t="b">
        <v>0</v>
      </c>
      <c r="AW4" s="85" t="s">
        <v>549</v>
      </c>
      <c r="AX4" s="90" t="s">
        <v>551</v>
      </c>
      <c r="AY4" s="85" t="s">
        <v>66</v>
      </c>
      <c r="AZ4" s="85" t="str">
        <f>REPLACE(INDEX(GroupVertices[Group],MATCH(Vertices[[#This Row],[Vertex]],GroupVertices[Vertex],0)),1,1,"")</f>
        <v>1</v>
      </c>
      <c r="BA4" s="51" t="s">
        <v>794</v>
      </c>
      <c r="BB4" s="51" t="s">
        <v>794</v>
      </c>
      <c r="BC4" s="51" t="s">
        <v>283</v>
      </c>
      <c r="BD4" s="51" t="s">
        <v>283</v>
      </c>
      <c r="BE4" s="51" t="s">
        <v>800</v>
      </c>
      <c r="BF4" s="51" t="s">
        <v>805</v>
      </c>
      <c r="BG4" s="128" t="s">
        <v>810</v>
      </c>
      <c r="BH4" s="128" t="s">
        <v>821</v>
      </c>
      <c r="BI4" s="128" t="s">
        <v>827</v>
      </c>
      <c r="BJ4" s="128" t="s">
        <v>838</v>
      </c>
      <c r="BK4" s="128">
        <v>3</v>
      </c>
      <c r="BL4" s="131">
        <v>1.1494252873563218</v>
      </c>
      <c r="BM4" s="128">
        <v>1</v>
      </c>
      <c r="BN4" s="131">
        <v>0.3831417624521073</v>
      </c>
      <c r="BO4" s="128">
        <v>0</v>
      </c>
      <c r="BP4" s="131">
        <v>0</v>
      </c>
      <c r="BQ4" s="128">
        <v>257</v>
      </c>
      <c r="BR4" s="131">
        <v>98.46743295019157</v>
      </c>
      <c r="BS4" s="128">
        <v>261</v>
      </c>
      <c r="BT4" s="2"/>
      <c r="BU4" s="3"/>
      <c r="BV4" s="3"/>
      <c r="BW4" s="3"/>
      <c r="BX4" s="3"/>
    </row>
    <row r="5" spans="1:76" ht="15">
      <c r="A5" s="14" t="s">
        <v>213</v>
      </c>
      <c r="B5" s="15"/>
      <c r="C5" s="15" t="s">
        <v>64</v>
      </c>
      <c r="D5" s="93">
        <v>241.9900222835667</v>
      </c>
      <c r="E5" s="81"/>
      <c r="F5" s="112" t="s">
        <v>303</v>
      </c>
      <c r="G5" s="15"/>
      <c r="H5" s="16" t="s">
        <v>213</v>
      </c>
      <c r="I5" s="66"/>
      <c r="J5" s="66"/>
      <c r="K5" s="114" t="s">
        <v>578</v>
      </c>
      <c r="L5" s="94">
        <v>1</v>
      </c>
      <c r="M5" s="95">
        <v>260.04547119140625</v>
      </c>
      <c r="N5" s="95">
        <v>6199.8251953125</v>
      </c>
      <c r="O5" s="77"/>
      <c r="P5" s="96"/>
      <c r="Q5" s="96"/>
      <c r="R5" s="97"/>
      <c r="S5" s="51">
        <v>0</v>
      </c>
      <c r="T5" s="51">
        <v>1</v>
      </c>
      <c r="U5" s="52">
        <v>0</v>
      </c>
      <c r="V5" s="52">
        <v>0.021739</v>
      </c>
      <c r="W5" s="52">
        <v>0.046434</v>
      </c>
      <c r="X5" s="52">
        <v>0.523103</v>
      </c>
      <c r="Y5" s="52">
        <v>0</v>
      </c>
      <c r="Z5" s="52">
        <v>0</v>
      </c>
      <c r="AA5" s="82">
        <v>5</v>
      </c>
      <c r="AB5" s="82"/>
      <c r="AC5" s="98"/>
      <c r="AD5" s="85" t="s">
        <v>419</v>
      </c>
      <c r="AE5" s="85">
        <v>2648</v>
      </c>
      <c r="AF5" s="85">
        <v>2893</v>
      </c>
      <c r="AG5" s="85">
        <v>6051</v>
      </c>
      <c r="AH5" s="85">
        <v>14469</v>
      </c>
      <c r="AI5" s="85"/>
      <c r="AJ5" s="85" t="s">
        <v>445</v>
      </c>
      <c r="AK5" s="85" t="s">
        <v>469</v>
      </c>
      <c r="AL5" s="90" t="s">
        <v>492</v>
      </c>
      <c r="AM5" s="85"/>
      <c r="AN5" s="87">
        <v>41013.75466435185</v>
      </c>
      <c r="AO5" s="90" t="s">
        <v>513</v>
      </c>
      <c r="AP5" s="85" t="b">
        <v>0</v>
      </c>
      <c r="AQ5" s="85" t="b">
        <v>0</v>
      </c>
      <c r="AR5" s="85" t="b">
        <v>1</v>
      </c>
      <c r="AS5" s="85"/>
      <c r="AT5" s="85">
        <v>212</v>
      </c>
      <c r="AU5" s="90" t="s">
        <v>534</v>
      </c>
      <c r="AV5" s="85" t="b">
        <v>0</v>
      </c>
      <c r="AW5" s="85" t="s">
        <v>549</v>
      </c>
      <c r="AX5" s="90" t="s">
        <v>552</v>
      </c>
      <c r="AY5" s="85" t="s">
        <v>66</v>
      </c>
      <c r="AZ5" s="85" t="str">
        <f>REPLACE(INDEX(GroupVertices[Group],MATCH(Vertices[[#This Row],[Vertex]],GroupVertices[Vertex],0)),1,1,"")</f>
        <v>1</v>
      </c>
      <c r="BA5" s="51"/>
      <c r="BB5" s="51"/>
      <c r="BC5" s="51"/>
      <c r="BD5" s="51"/>
      <c r="BE5" s="51" t="s">
        <v>286</v>
      </c>
      <c r="BF5" s="51" t="s">
        <v>286</v>
      </c>
      <c r="BG5" s="128" t="s">
        <v>809</v>
      </c>
      <c r="BH5" s="128" t="s">
        <v>809</v>
      </c>
      <c r="BI5" s="128" t="s">
        <v>826</v>
      </c>
      <c r="BJ5" s="128" t="s">
        <v>826</v>
      </c>
      <c r="BK5" s="128">
        <v>0</v>
      </c>
      <c r="BL5" s="131">
        <v>0</v>
      </c>
      <c r="BM5" s="128">
        <v>0</v>
      </c>
      <c r="BN5" s="131">
        <v>0</v>
      </c>
      <c r="BO5" s="128">
        <v>0</v>
      </c>
      <c r="BP5" s="131">
        <v>0</v>
      </c>
      <c r="BQ5" s="128">
        <v>17</v>
      </c>
      <c r="BR5" s="131">
        <v>100</v>
      </c>
      <c r="BS5" s="128">
        <v>17</v>
      </c>
      <c r="BT5" s="2"/>
      <c r="BU5" s="3"/>
      <c r="BV5" s="3"/>
      <c r="BW5" s="3"/>
      <c r="BX5" s="3"/>
    </row>
    <row r="6" spans="1:76" ht="15">
      <c r="A6" s="14" t="s">
        <v>214</v>
      </c>
      <c r="B6" s="15"/>
      <c r="C6" s="15" t="s">
        <v>64</v>
      </c>
      <c r="D6" s="93">
        <v>165.76259686699703</v>
      </c>
      <c r="E6" s="81"/>
      <c r="F6" s="112" t="s">
        <v>304</v>
      </c>
      <c r="G6" s="15"/>
      <c r="H6" s="16" t="s">
        <v>214</v>
      </c>
      <c r="I6" s="66"/>
      <c r="J6" s="66"/>
      <c r="K6" s="114" t="s">
        <v>579</v>
      </c>
      <c r="L6" s="94">
        <v>1</v>
      </c>
      <c r="M6" s="95">
        <v>4905.29248046875</v>
      </c>
      <c r="N6" s="95">
        <v>5610.0498046875</v>
      </c>
      <c r="O6" s="77"/>
      <c r="P6" s="96"/>
      <c r="Q6" s="96"/>
      <c r="R6" s="97"/>
      <c r="S6" s="51">
        <v>0</v>
      </c>
      <c r="T6" s="51">
        <v>1</v>
      </c>
      <c r="U6" s="52">
        <v>0</v>
      </c>
      <c r="V6" s="52">
        <v>0.021739</v>
      </c>
      <c r="W6" s="52">
        <v>0.046434</v>
      </c>
      <c r="X6" s="52">
        <v>0.523103</v>
      </c>
      <c r="Y6" s="52">
        <v>0</v>
      </c>
      <c r="Z6" s="52">
        <v>0</v>
      </c>
      <c r="AA6" s="82">
        <v>6</v>
      </c>
      <c r="AB6" s="82"/>
      <c r="AC6" s="98"/>
      <c r="AD6" s="85" t="s">
        <v>420</v>
      </c>
      <c r="AE6" s="85">
        <v>639</v>
      </c>
      <c r="AF6" s="85">
        <v>158</v>
      </c>
      <c r="AG6" s="85">
        <v>737</v>
      </c>
      <c r="AH6" s="85">
        <v>566</v>
      </c>
      <c r="AI6" s="85"/>
      <c r="AJ6" s="85"/>
      <c r="AK6" s="85"/>
      <c r="AL6" s="85"/>
      <c r="AM6" s="85"/>
      <c r="AN6" s="87">
        <v>40855.01449074074</v>
      </c>
      <c r="AO6" s="85"/>
      <c r="AP6" s="85" t="b">
        <v>1</v>
      </c>
      <c r="AQ6" s="85" t="b">
        <v>0</v>
      </c>
      <c r="AR6" s="85" t="b">
        <v>0</v>
      </c>
      <c r="AS6" s="85"/>
      <c r="AT6" s="85">
        <v>5</v>
      </c>
      <c r="AU6" s="90" t="s">
        <v>534</v>
      </c>
      <c r="AV6" s="85" t="b">
        <v>0</v>
      </c>
      <c r="AW6" s="85" t="s">
        <v>549</v>
      </c>
      <c r="AX6" s="90" t="s">
        <v>553</v>
      </c>
      <c r="AY6" s="85" t="s">
        <v>66</v>
      </c>
      <c r="AZ6" s="85" t="str">
        <f>REPLACE(INDEX(GroupVertices[Group],MATCH(Vertices[[#This Row],[Vertex]],GroupVertices[Vertex],0)),1,1,"")</f>
        <v>1</v>
      </c>
      <c r="BA6" s="51"/>
      <c r="BB6" s="51"/>
      <c r="BC6" s="51"/>
      <c r="BD6" s="51"/>
      <c r="BE6" s="51" t="s">
        <v>286</v>
      </c>
      <c r="BF6" s="51" t="s">
        <v>286</v>
      </c>
      <c r="BG6" s="128" t="s">
        <v>809</v>
      </c>
      <c r="BH6" s="128" t="s">
        <v>809</v>
      </c>
      <c r="BI6" s="128" t="s">
        <v>826</v>
      </c>
      <c r="BJ6" s="128" t="s">
        <v>826</v>
      </c>
      <c r="BK6" s="128">
        <v>0</v>
      </c>
      <c r="BL6" s="131">
        <v>0</v>
      </c>
      <c r="BM6" s="128">
        <v>0</v>
      </c>
      <c r="BN6" s="131">
        <v>0</v>
      </c>
      <c r="BO6" s="128">
        <v>0</v>
      </c>
      <c r="BP6" s="131">
        <v>0</v>
      </c>
      <c r="BQ6" s="128">
        <v>17</v>
      </c>
      <c r="BR6" s="131">
        <v>100</v>
      </c>
      <c r="BS6" s="128">
        <v>17</v>
      </c>
      <c r="BT6" s="2"/>
      <c r="BU6" s="3"/>
      <c r="BV6" s="3"/>
      <c r="BW6" s="3"/>
      <c r="BX6" s="3"/>
    </row>
    <row r="7" spans="1:76" ht="15">
      <c r="A7" s="14" t="s">
        <v>215</v>
      </c>
      <c r="B7" s="15"/>
      <c r="C7" s="15" t="s">
        <v>64</v>
      </c>
      <c r="D7" s="93">
        <v>272.34163701067615</v>
      </c>
      <c r="E7" s="81"/>
      <c r="F7" s="112" t="s">
        <v>305</v>
      </c>
      <c r="G7" s="15"/>
      <c r="H7" s="16" t="s">
        <v>215</v>
      </c>
      <c r="I7" s="66"/>
      <c r="J7" s="66"/>
      <c r="K7" s="114" t="s">
        <v>580</v>
      </c>
      <c r="L7" s="94">
        <v>1</v>
      </c>
      <c r="M7" s="95">
        <v>860.294921875</v>
      </c>
      <c r="N7" s="95">
        <v>1580.83056640625</v>
      </c>
      <c r="O7" s="77"/>
      <c r="P7" s="96"/>
      <c r="Q7" s="96"/>
      <c r="R7" s="97"/>
      <c r="S7" s="51">
        <v>0</v>
      </c>
      <c r="T7" s="51">
        <v>1</v>
      </c>
      <c r="U7" s="52">
        <v>0</v>
      </c>
      <c r="V7" s="52">
        <v>0.021739</v>
      </c>
      <c r="W7" s="52">
        <v>0.046434</v>
      </c>
      <c r="X7" s="52">
        <v>0.523103</v>
      </c>
      <c r="Y7" s="52">
        <v>0</v>
      </c>
      <c r="Z7" s="52">
        <v>0</v>
      </c>
      <c r="AA7" s="82">
        <v>7</v>
      </c>
      <c r="AB7" s="82"/>
      <c r="AC7" s="98"/>
      <c r="AD7" s="85" t="s">
        <v>421</v>
      </c>
      <c r="AE7" s="85">
        <v>1185</v>
      </c>
      <c r="AF7" s="85">
        <v>3982</v>
      </c>
      <c r="AG7" s="85">
        <v>54027</v>
      </c>
      <c r="AH7" s="85">
        <v>1930</v>
      </c>
      <c r="AI7" s="85"/>
      <c r="AJ7" s="85" t="s">
        <v>446</v>
      </c>
      <c r="AK7" s="85" t="s">
        <v>470</v>
      </c>
      <c r="AL7" s="85"/>
      <c r="AM7" s="85"/>
      <c r="AN7" s="87">
        <v>41094.076145833336</v>
      </c>
      <c r="AO7" s="90" t="s">
        <v>514</v>
      </c>
      <c r="AP7" s="85" t="b">
        <v>0</v>
      </c>
      <c r="AQ7" s="85" t="b">
        <v>0</v>
      </c>
      <c r="AR7" s="85" t="b">
        <v>1</v>
      </c>
      <c r="AS7" s="85"/>
      <c r="AT7" s="85">
        <v>2664</v>
      </c>
      <c r="AU7" s="90" t="s">
        <v>534</v>
      </c>
      <c r="AV7" s="85" t="b">
        <v>0</v>
      </c>
      <c r="AW7" s="85" t="s">
        <v>549</v>
      </c>
      <c r="AX7" s="90" t="s">
        <v>554</v>
      </c>
      <c r="AY7" s="85" t="s">
        <v>66</v>
      </c>
      <c r="AZ7" s="85" t="str">
        <f>REPLACE(INDEX(GroupVertices[Group],MATCH(Vertices[[#This Row],[Vertex]],GroupVertices[Vertex],0)),1,1,"")</f>
        <v>1</v>
      </c>
      <c r="BA7" s="51"/>
      <c r="BB7" s="51"/>
      <c r="BC7" s="51"/>
      <c r="BD7" s="51"/>
      <c r="BE7" s="51" t="s">
        <v>286</v>
      </c>
      <c r="BF7" s="51" t="s">
        <v>286</v>
      </c>
      <c r="BG7" s="128" t="s">
        <v>809</v>
      </c>
      <c r="BH7" s="128" t="s">
        <v>809</v>
      </c>
      <c r="BI7" s="128" t="s">
        <v>826</v>
      </c>
      <c r="BJ7" s="128" t="s">
        <v>826</v>
      </c>
      <c r="BK7" s="128">
        <v>0</v>
      </c>
      <c r="BL7" s="131">
        <v>0</v>
      </c>
      <c r="BM7" s="128">
        <v>0</v>
      </c>
      <c r="BN7" s="131">
        <v>0</v>
      </c>
      <c r="BO7" s="128">
        <v>0</v>
      </c>
      <c r="BP7" s="131">
        <v>0</v>
      </c>
      <c r="BQ7" s="128">
        <v>17</v>
      </c>
      <c r="BR7" s="131">
        <v>100</v>
      </c>
      <c r="BS7" s="128">
        <v>17</v>
      </c>
      <c r="BT7" s="2"/>
      <c r="BU7" s="3"/>
      <c r="BV7" s="3"/>
      <c r="BW7" s="3"/>
      <c r="BX7" s="3"/>
    </row>
    <row r="8" spans="1:76" ht="15">
      <c r="A8" s="14" t="s">
        <v>216</v>
      </c>
      <c r="B8" s="15"/>
      <c r="C8" s="15" t="s">
        <v>64</v>
      </c>
      <c r="D8" s="93">
        <v>259.3258389596568</v>
      </c>
      <c r="E8" s="81"/>
      <c r="F8" s="112" t="s">
        <v>306</v>
      </c>
      <c r="G8" s="15"/>
      <c r="H8" s="16" t="s">
        <v>216</v>
      </c>
      <c r="I8" s="66"/>
      <c r="J8" s="66"/>
      <c r="K8" s="114" t="s">
        <v>581</v>
      </c>
      <c r="L8" s="94">
        <v>1</v>
      </c>
      <c r="M8" s="95">
        <v>3669.318115234375</v>
      </c>
      <c r="N8" s="95">
        <v>4506.0654296875</v>
      </c>
      <c r="O8" s="77"/>
      <c r="P8" s="96"/>
      <c r="Q8" s="96"/>
      <c r="R8" s="97"/>
      <c r="S8" s="51">
        <v>0</v>
      </c>
      <c r="T8" s="51">
        <v>1</v>
      </c>
      <c r="U8" s="52">
        <v>0</v>
      </c>
      <c r="V8" s="52">
        <v>0.021739</v>
      </c>
      <c r="W8" s="52">
        <v>0.046434</v>
      </c>
      <c r="X8" s="52">
        <v>0.523103</v>
      </c>
      <c r="Y8" s="52">
        <v>0</v>
      </c>
      <c r="Z8" s="52">
        <v>0</v>
      </c>
      <c r="AA8" s="82">
        <v>8</v>
      </c>
      <c r="AB8" s="82"/>
      <c r="AC8" s="98"/>
      <c r="AD8" s="85" t="s">
        <v>422</v>
      </c>
      <c r="AE8" s="85">
        <v>4723</v>
      </c>
      <c r="AF8" s="85">
        <v>3515</v>
      </c>
      <c r="AG8" s="85">
        <v>54128</v>
      </c>
      <c r="AH8" s="85">
        <v>25237</v>
      </c>
      <c r="AI8" s="85"/>
      <c r="AJ8" s="85" t="s">
        <v>447</v>
      </c>
      <c r="AK8" s="85" t="s">
        <v>471</v>
      </c>
      <c r="AL8" s="90" t="s">
        <v>493</v>
      </c>
      <c r="AM8" s="85"/>
      <c r="AN8" s="87">
        <v>40061.46770833333</v>
      </c>
      <c r="AO8" s="90" t="s">
        <v>515</v>
      </c>
      <c r="AP8" s="85" t="b">
        <v>0</v>
      </c>
      <c r="AQ8" s="85" t="b">
        <v>0</v>
      </c>
      <c r="AR8" s="85" t="b">
        <v>1</v>
      </c>
      <c r="AS8" s="85"/>
      <c r="AT8" s="85">
        <v>2482</v>
      </c>
      <c r="AU8" s="90" t="s">
        <v>534</v>
      </c>
      <c r="AV8" s="85" t="b">
        <v>0</v>
      </c>
      <c r="AW8" s="85" t="s">
        <v>549</v>
      </c>
      <c r="AX8" s="90" t="s">
        <v>555</v>
      </c>
      <c r="AY8" s="85" t="s">
        <v>66</v>
      </c>
      <c r="AZ8" s="85" t="str">
        <f>REPLACE(INDEX(GroupVertices[Group],MATCH(Vertices[[#This Row],[Vertex]],GroupVertices[Vertex],0)),1,1,"")</f>
        <v>1</v>
      </c>
      <c r="BA8" s="51"/>
      <c r="BB8" s="51"/>
      <c r="BC8" s="51"/>
      <c r="BD8" s="51"/>
      <c r="BE8" s="51" t="s">
        <v>286</v>
      </c>
      <c r="BF8" s="51" t="s">
        <v>286</v>
      </c>
      <c r="BG8" s="128" t="s">
        <v>809</v>
      </c>
      <c r="BH8" s="128" t="s">
        <v>809</v>
      </c>
      <c r="BI8" s="128" t="s">
        <v>826</v>
      </c>
      <c r="BJ8" s="128" t="s">
        <v>826</v>
      </c>
      <c r="BK8" s="128">
        <v>0</v>
      </c>
      <c r="BL8" s="131">
        <v>0</v>
      </c>
      <c r="BM8" s="128">
        <v>0</v>
      </c>
      <c r="BN8" s="131">
        <v>0</v>
      </c>
      <c r="BO8" s="128">
        <v>0</v>
      </c>
      <c r="BP8" s="131">
        <v>0</v>
      </c>
      <c r="BQ8" s="128">
        <v>17</v>
      </c>
      <c r="BR8" s="131">
        <v>100</v>
      </c>
      <c r="BS8" s="128">
        <v>17</v>
      </c>
      <c r="BT8" s="2"/>
      <c r="BU8" s="3"/>
      <c r="BV8" s="3"/>
      <c r="BW8" s="3"/>
      <c r="BX8" s="3"/>
    </row>
    <row r="9" spans="1:76" ht="15">
      <c r="A9" s="14" t="s">
        <v>217</v>
      </c>
      <c r="B9" s="15"/>
      <c r="C9" s="15" t="s">
        <v>64</v>
      </c>
      <c r="D9" s="93">
        <v>165.48388598796024</v>
      </c>
      <c r="E9" s="81"/>
      <c r="F9" s="112" t="s">
        <v>307</v>
      </c>
      <c r="G9" s="15"/>
      <c r="H9" s="16" t="s">
        <v>217</v>
      </c>
      <c r="I9" s="66"/>
      <c r="J9" s="66"/>
      <c r="K9" s="114" t="s">
        <v>582</v>
      </c>
      <c r="L9" s="94">
        <v>1</v>
      </c>
      <c r="M9" s="95">
        <v>5818.13134765625</v>
      </c>
      <c r="N9" s="95">
        <v>3423.18701171875</v>
      </c>
      <c r="O9" s="77"/>
      <c r="P9" s="96"/>
      <c r="Q9" s="96"/>
      <c r="R9" s="97"/>
      <c r="S9" s="51">
        <v>2</v>
      </c>
      <c r="T9" s="51">
        <v>1</v>
      </c>
      <c r="U9" s="52">
        <v>0</v>
      </c>
      <c r="V9" s="52">
        <v>1</v>
      </c>
      <c r="W9" s="52">
        <v>0</v>
      </c>
      <c r="X9" s="52">
        <v>1.298217</v>
      </c>
      <c r="Y9" s="52">
        <v>0</v>
      </c>
      <c r="Z9" s="52">
        <v>0</v>
      </c>
      <c r="AA9" s="82">
        <v>9</v>
      </c>
      <c r="AB9" s="82"/>
      <c r="AC9" s="98"/>
      <c r="AD9" s="85" t="s">
        <v>423</v>
      </c>
      <c r="AE9" s="85">
        <v>50</v>
      </c>
      <c r="AF9" s="85">
        <v>148</v>
      </c>
      <c r="AG9" s="85">
        <v>49</v>
      </c>
      <c r="AH9" s="85">
        <v>20</v>
      </c>
      <c r="AI9" s="85"/>
      <c r="AJ9" s="85" t="s">
        <v>448</v>
      </c>
      <c r="AK9" s="85"/>
      <c r="AL9" s="90" t="s">
        <v>494</v>
      </c>
      <c r="AM9" s="85"/>
      <c r="AN9" s="87">
        <v>41862.074212962965</v>
      </c>
      <c r="AO9" s="90" t="s">
        <v>516</v>
      </c>
      <c r="AP9" s="85" t="b">
        <v>1</v>
      </c>
      <c r="AQ9" s="85" t="b">
        <v>0</v>
      </c>
      <c r="AR9" s="85" t="b">
        <v>0</v>
      </c>
      <c r="AS9" s="85" t="s">
        <v>389</v>
      </c>
      <c r="AT9" s="85">
        <v>10</v>
      </c>
      <c r="AU9" s="90" t="s">
        <v>534</v>
      </c>
      <c r="AV9" s="85" t="b">
        <v>0</v>
      </c>
      <c r="AW9" s="85" t="s">
        <v>549</v>
      </c>
      <c r="AX9" s="90" t="s">
        <v>556</v>
      </c>
      <c r="AY9" s="85" t="s">
        <v>66</v>
      </c>
      <c r="AZ9" s="85" t="str">
        <f>REPLACE(INDEX(GroupVertices[Group],MATCH(Vertices[[#This Row],[Vertex]],GroupVertices[Vertex],0)),1,1,"")</f>
        <v>5</v>
      </c>
      <c r="BA9" s="51" t="s">
        <v>268</v>
      </c>
      <c r="BB9" s="51" t="s">
        <v>268</v>
      </c>
      <c r="BC9" s="51" t="s">
        <v>282</v>
      </c>
      <c r="BD9" s="51" t="s">
        <v>282</v>
      </c>
      <c r="BE9" s="51" t="s">
        <v>287</v>
      </c>
      <c r="BF9" s="51" t="s">
        <v>287</v>
      </c>
      <c r="BG9" s="128" t="s">
        <v>726</v>
      </c>
      <c r="BH9" s="128" t="s">
        <v>726</v>
      </c>
      <c r="BI9" s="128" t="s">
        <v>762</v>
      </c>
      <c r="BJ9" s="128" t="s">
        <v>762</v>
      </c>
      <c r="BK9" s="128">
        <v>0</v>
      </c>
      <c r="BL9" s="131">
        <v>0</v>
      </c>
      <c r="BM9" s="128">
        <v>0</v>
      </c>
      <c r="BN9" s="131">
        <v>0</v>
      </c>
      <c r="BO9" s="128">
        <v>0</v>
      </c>
      <c r="BP9" s="131">
        <v>0</v>
      </c>
      <c r="BQ9" s="128">
        <v>13</v>
      </c>
      <c r="BR9" s="131">
        <v>100</v>
      </c>
      <c r="BS9" s="128">
        <v>13</v>
      </c>
      <c r="BT9" s="2"/>
      <c r="BU9" s="3"/>
      <c r="BV9" s="3"/>
      <c r="BW9" s="3"/>
      <c r="BX9" s="3"/>
    </row>
    <row r="10" spans="1:76" ht="15">
      <c r="A10" s="14" t="s">
        <v>218</v>
      </c>
      <c r="B10" s="15"/>
      <c r="C10" s="15" t="s">
        <v>64</v>
      </c>
      <c r="D10" s="93">
        <v>166.71021385572223</v>
      </c>
      <c r="E10" s="81"/>
      <c r="F10" s="112" t="s">
        <v>308</v>
      </c>
      <c r="G10" s="15"/>
      <c r="H10" s="16" t="s">
        <v>218</v>
      </c>
      <c r="I10" s="66"/>
      <c r="J10" s="66"/>
      <c r="K10" s="114" t="s">
        <v>583</v>
      </c>
      <c r="L10" s="94">
        <v>1</v>
      </c>
      <c r="M10" s="95">
        <v>5818.13134765625</v>
      </c>
      <c r="N10" s="95">
        <v>1376.3328857421875</v>
      </c>
      <c r="O10" s="77"/>
      <c r="P10" s="96"/>
      <c r="Q10" s="96"/>
      <c r="R10" s="97"/>
      <c r="S10" s="51">
        <v>0</v>
      </c>
      <c r="T10" s="51">
        <v>1</v>
      </c>
      <c r="U10" s="52">
        <v>0</v>
      </c>
      <c r="V10" s="52">
        <v>1</v>
      </c>
      <c r="W10" s="52">
        <v>0</v>
      </c>
      <c r="X10" s="52">
        <v>0.70174</v>
      </c>
      <c r="Y10" s="52">
        <v>0</v>
      </c>
      <c r="Z10" s="52">
        <v>0</v>
      </c>
      <c r="AA10" s="82">
        <v>10</v>
      </c>
      <c r="AB10" s="82"/>
      <c r="AC10" s="98"/>
      <c r="AD10" s="85" t="s">
        <v>424</v>
      </c>
      <c r="AE10" s="85">
        <v>1286</v>
      </c>
      <c r="AF10" s="85">
        <v>192</v>
      </c>
      <c r="AG10" s="85">
        <v>6935</v>
      </c>
      <c r="AH10" s="85">
        <v>8142</v>
      </c>
      <c r="AI10" s="85"/>
      <c r="AJ10" s="85" t="s">
        <v>449</v>
      </c>
      <c r="AK10" s="85" t="s">
        <v>472</v>
      </c>
      <c r="AL10" s="90" t="s">
        <v>495</v>
      </c>
      <c r="AM10" s="85"/>
      <c r="AN10" s="87">
        <v>40424.76204861111</v>
      </c>
      <c r="AO10" s="85"/>
      <c r="AP10" s="85" t="b">
        <v>1</v>
      </c>
      <c r="AQ10" s="85" t="b">
        <v>0</v>
      </c>
      <c r="AR10" s="85" t="b">
        <v>1</v>
      </c>
      <c r="AS10" s="85"/>
      <c r="AT10" s="85">
        <v>75</v>
      </c>
      <c r="AU10" s="90" t="s">
        <v>534</v>
      </c>
      <c r="AV10" s="85" t="b">
        <v>0</v>
      </c>
      <c r="AW10" s="85" t="s">
        <v>549</v>
      </c>
      <c r="AX10" s="90" t="s">
        <v>557</v>
      </c>
      <c r="AY10" s="85" t="s">
        <v>66</v>
      </c>
      <c r="AZ10" s="85" t="str">
        <f>REPLACE(INDEX(GroupVertices[Group],MATCH(Vertices[[#This Row],[Vertex]],GroupVertices[Vertex],0)),1,1,"")</f>
        <v>5</v>
      </c>
      <c r="BA10" s="51" t="s">
        <v>268</v>
      </c>
      <c r="BB10" s="51" t="s">
        <v>268</v>
      </c>
      <c r="BC10" s="51" t="s">
        <v>282</v>
      </c>
      <c r="BD10" s="51" t="s">
        <v>282</v>
      </c>
      <c r="BE10" s="51" t="s">
        <v>287</v>
      </c>
      <c r="BF10" s="51" t="s">
        <v>287</v>
      </c>
      <c r="BG10" s="128" t="s">
        <v>811</v>
      </c>
      <c r="BH10" s="128" t="s">
        <v>811</v>
      </c>
      <c r="BI10" s="128" t="s">
        <v>828</v>
      </c>
      <c r="BJ10" s="128" t="s">
        <v>828</v>
      </c>
      <c r="BK10" s="128">
        <v>0</v>
      </c>
      <c r="BL10" s="131">
        <v>0</v>
      </c>
      <c r="BM10" s="128">
        <v>0</v>
      </c>
      <c r="BN10" s="131">
        <v>0</v>
      </c>
      <c r="BO10" s="128">
        <v>0</v>
      </c>
      <c r="BP10" s="131">
        <v>0</v>
      </c>
      <c r="BQ10" s="128">
        <v>15</v>
      </c>
      <c r="BR10" s="131">
        <v>100</v>
      </c>
      <c r="BS10" s="128">
        <v>15</v>
      </c>
      <c r="BT10" s="2"/>
      <c r="BU10" s="3"/>
      <c r="BV10" s="3"/>
      <c r="BW10" s="3"/>
      <c r="BX10" s="3"/>
    </row>
    <row r="11" spans="1:76" ht="15">
      <c r="A11" s="14" t="s">
        <v>219</v>
      </c>
      <c r="B11" s="15"/>
      <c r="C11" s="15" t="s">
        <v>64</v>
      </c>
      <c r="D11" s="93">
        <v>178.9734925333422</v>
      </c>
      <c r="E11" s="81"/>
      <c r="F11" s="112" t="s">
        <v>309</v>
      </c>
      <c r="G11" s="15"/>
      <c r="H11" s="16" t="s">
        <v>219</v>
      </c>
      <c r="I11" s="66"/>
      <c r="J11" s="66"/>
      <c r="K11" s="114" t="s">
        <v>584</v>
      </c>
      <c r="L11" s="94">
        <v>1</v>
      </c>
      <c r="M11" s="95">
        <v>8310.1171875</v>
      </c>
      <c r="N11" s="95">
        <v>4799.52001953125</v>
      </c>
      <c r="O11" s="77"/>
      <c r="P11" s="96"/>
      <c r="Q11" s="96"/>
      <c r="R11" s="97"/>
      <c r="S11" s="51">
        <v>0</v>
      </c>
      <c r="T11" s="51">
        <v>1</v>
      </c>
      <c r="U11" s="52">
        <v>0</v>
      </c>
      <c r="V11" s="52">
        <v>0.016129</v>
      </c>
      <c r="W11" s="52">
        <v>0.012373</v>
      </c>
      <c r="X11" s="52">
        <v>0.511236</v>
      </c>
      <c r="Y11" s="52">
        <v>0</v>
      </c>
      <c r="Z11" s="52">
        <v>0</v>
      </c>
      <c r="AA11" s="82">
        <v>11</v>
      </c>
      <c r="AB11" s="82"/>
      <c r="AC11" s="98"/>
      <c r="AD11" s="85" t="s">
        <v>425</v>
      </c>
      <c r="AE11" s="85">
        <v>820</v>
      </c>
      <c r="AF11" s="85">
        <v>632</v>
      </c>
      <c r="AG11" s="85">
        <v>35053</v>
      </c>
      <c r="AH11" s="85">
        <v>4702</v>
      </c>
      <c r="AI11" s="85"/>
      <c r="AJ11" s="85" t="s">
        <v>450</v>
      </c>
      <c r="AK11" s="85" t="s">
        <v>473</v>
      </c>
      <c r="AL11" s="90" t="s">
        <v>496</v>
      </c>
      <c r="AM11" s="85"/>
      <c r="AN11" s="87">
        <v>39755.5577662037</v>
      </c>
      <c r="AO11" s="85"/>
      <c r="AP11" s="85" t="b">
        <v>1</v>
      </c>
      <c r="AQ11" s="85" t="b">
        <v>0</v>
      </c>
      <c r="AR11" s="85" t="b">
        <v>1</v>
      </c>
      <c r="AS11" s="85"/>
      <c r="AT11" s="85">
        <v>178</v>
      </c>
      <c r="AU11" s="90" t="s">
        <v>534</v>
      </c>
      <c r="AV11" s="85" t="b">
        <v>0</v>
      </c>
      <c r="AW11" s="85" t="s">
        <v>549</v>
      </c>
      <c r="AX11" s="90" t="s">
        <v>558</v>
      </c>
      <c r="AY11" s="85" t="s">
        <v>66</v>
      </c>
      <c r="AZ11" s="85" t="str">
        <f>REPLACE(INDEX(GroupVertices[Group],MATCH(Vertices[[#This Row],[Vertex]],GroupVertices[Vertex],0)),1,1,"")</f>
        <v>2</v>
      </c>
      <c r="BA11" s="51"/>
      <c r="BB11" s="51"/>
      <c r="BC11" s="51"/>
      <c r="BD11" s="51"/>
      <c r="BE11" s="51" t="s">
        <v>287</v>
      </c>
      <c r="BF11" s="51" t="s">
        <v>287</v>
      </c>
      <c r="BG11" s="128" t="s">
        <v>812</v>
      </c>
      <c r="BH11" s="128" t="s">
        <v>812</v>
      </c>
      <c r="BI11" s="128" t="s">
        <v>829</v>
      </c>
      <c r="BJ11" s="128" t="s">
        <v>829</v>
      </c>
      <c r="BK11" s="128">
        <v>0</v>
      </c>
      <c r="BL11" s="131">
        <v>0</v>
      </c>
      <c r="BM11" s="128">
        <v>0</v>
      </c>
      <c r="BN11" s="131">
        <v>0</v>
      </c>
      <c r="BO11" s="128">
        <v>0</v>
      </c>
      <c r="BP11" s="131">
        <v>0</v>
      </c>
      <c r="BQ11" s="128">
        <v>22</v>
      </c>
      <c r="BR11" s="131">
        <v>100</v>
      </c>
      <c r="BS11" s="128">
        <v>22</v>
      </c>
      <c r="BT11" s="2"/>
      <c r="BU11" s="3"/>
      <c r="BV11" s="3"/>
      <c r="BW11" s="3"/>
      <c r="BX11" s="3"/>
    </row>
    <row r="12" spans="1:76" ht="15">
      <c r="A12" s="14" t="s">
        <v>222</v>
      </c>
      <c r="B12" s="15"/>
      <c r="C12" s="15" t="s">
        <v>64</v>
      </c>
      <c r="D12" s="93">
        <v>1000</v>
      </c>
      <c r="E12" s="81"/>
      <c r="F12" s="112" t="s">
        <v>312</v>
      </c>
      <c r="G12" s="15"/>
      <c r="H12" s="16" t="s">
        <v>222</v>
      </c>
      <c r="I12" s="66"/>
      <c r="J12" s="66"/>
      <c r="K12" s="114" t="s">
        <v>585</v>
      </c>
      <c r="L12" s="94">
        <v>4418.720930232558</v>
      </c>
      <c r="M12" s="95">
        <v>7337.97021484375</v>
      </c>
      <c r="N12" s="95">
        <v>6726.80859375</v>
      </c>
      <c r="O12" s="77"/>
      <c r="P12" s="96"/>
      <c r="Q12" s="96"/>
      <c r="R12" s="97"/>
      <c r="S12" s="51">
        <v>5</v>
      </c>
      <c r="T12" s="51">
        <v>3</v>
      </c>
      <c r="U12" s="52">
        <v>133</v>
      </c>
      <c r="V12" s="52">
        <v>0.022727</v>
      </c>
      <c r="W12" s="52">
        <v>0.054358</v>
      </c>
      <c r="X12" s="52">
        <v>2.974894</v>
      </c>
      <c r="Y12" s="52">
        <v>0</v>
      </c>
      <c r="Z12" s="52">
        <v>0</v>
      </c>
      <c r="AA12" s="82">
        <v>12</v>
      </c>
      <c r="AB12" s="82"/>
      <c r="AC12" s="98"/>
      <c r="AD12" s="85" t="s">
        <v>426</v>
      </c>
      <c r="AE12" s="85">
        <v>7453</v>
      </c>
      <c r="AF12" s="85">
        <v>30090</v>
      </c>
      <c r="AG12" s="85">
        <v>42259</v>
      </c>
      <c r="AH12" s="85">
        <v>11465</v>
      </c>
      <c r="AI12" s="85"/>
      <c r="AJ12" s="85" t="s">
        <v>451</v>
      </c>
      <c r="AK12" s="85" t="s">
        <v>474</v>
      </c>
      <c r="AL12" s="90" t="s">
        <v>497</v>
      </c>
      <c r="AM12" s="85"/>
      <c r="AN12" s="87">
        <v>39874.37447916667</v>
      </c>
      <c r="AO12" s="90" t="s">
        <v>517</v>
      </c>
      <c r="AP12" s="85" t="b">
        <v>0</v>
      </c>
      <c r="AQ12" s="85" t="b">
        <v>0</v>
      </c>
      <c r="AR12" s="85" t="b">
        <v>1</v>
      </c>
      <c r="AS12" s="85"/>
      <c r="AT12" s="85">
        <v>1453</v>
      </c>
      <c r="AU12" s="90" t="s">
        <v>534</v>
      </c>
      <c r="AV12" s="85" t="b">
        <v>1</v>
      </c>
      <c r="AW12" s="85" t="s">
        <v>549</v>
      </c>
      <c r="AX12" s="90" t="s">
        <v>559</v>
      </c>
      <c r="AY12" s="85" t="s">
        <v>66</v>
      </c>
      <c r="AZ12" s="85" t="str">
        <f>REPLACE(INDEX(GroupVertices[Group],MATCH(Vertices[[#This Row],[Vertex]],GroupVertices[Vertex],0)),1,1,"")</f>
        <v>2</v>
      </c>
      <c r="BA12" s="51" t="s">
        <v>795</v>
      </c>
      <c r="BB12" s="51" t="s">
        <v>795</v>
      </c>
      <c r="BC12" s="51" t="s">
        <v>283</v>
      </c>
      <c r="BD12" s="51" t="s">
        <v>283</v>
      </c>
      <c r="BE12" s="51" t="s">
        <v>801</v>
      </c>
      <c r="BF12" s="51" t="s">
        <v>806</v>
      </c>
      <c r="BG12" s="128" t="s">
        <v>813</v>
      </c>
      <c r="BH12" s="128" t="s">
        <v>822</v>
      </c>
      <c r="BI12" s="128" t="s">
        <v>830</v>
      </c>
      <c r="BJ12" s="128" t="s">
        <v>830</v>
      </c>
      <c r="BK12" s="128">
        <v>1</v>
      </c>
      <c r="BL12" s="131">
        <v>1.2048192771084338</v>
      </c>
      <c r="BM12" s="128">
        <v>1</v>
      </c>
      <c r="BN12" s="131">
        <v>1.2048192771084338</v>
      </c>
      <c r="BO12" s="128">
        <v>0</v>
      </c>
      <c r="BP12" s="131">
        <v>0</v>
      </c>
      <c r="BQ12" s="128">
        <v>81</v>
      </c>
      <c r="BR12" s="131">
        <v>97.59036144578313</v>
      </c>
      <c r="BS12" s="128">
        <v>83</v>
      </c>
      <c r="BT12" s="2"/>
      <c r="BU12" s="3"/>
      <c r="BV12" s="3"/>
      <c r="BW12" s="3"/>
      <c r="BX12" s="3"/>
    </row>
    <row r="13" spans="1:76" ht="15">
      <c r="A13" s="14" t="s">
        <v>220</v>
      </c>
      <c r="B13" s="15"/>
      <c r="C13" s="15" t="s">
        <v>64</v>
      </c>
      <c r="D13" s="93">
        <v>187.78075631090564</v>
      </c>
      <c r="E13" s="81"/>
      <c r="F13" s="112" t="s">
        <v>310</v>
      </c>
      <c r="G13" s="15"/>
      <c r="H13" s="16" t="s">
        <v>220</v>
      </c>
      <c r="I13" s="66"/>
      <c r="J13" s="66"/>
      <c r="K13" s="114" t="s">
        <v>586</v>
      </c>
      <c r="L13" s="94">
        <v>1</v>
      </c>
      <c r="M13" s="95">
        <v>7452.14599609375</v>
      </c>
      <c r="N13" s="95">
        <v>1376.3328857421875</v>
      </c>
      <c r="O13" s="77"/>
      <c r="P13" s="96"/>
      <c r="Q13" s="96"/>
      <c r="R13" s="97"/>
      <c r="S13" s="51">
        <v>0</v>
      </c>
      <c r="T13" s="51">
        <v>1</v>
      </c>
      <c r="U13" s="52">
        <v>0</v>
      </c>
      <c r="V13" s="52">
        <v>1</v>
      </c>
      <c r="W13" s="52">
        <v>0</v>
      </c>
      <c r="X13" s="52">
        <v>0.999979</v>
      </c>
      <c r="Y13" s="52">
        <v>0</v>
      </c>
      <c r="Z13" s="52">
        <v>0</v>
      </c>
      <c r="AA13" s="82">
        <v>13</v>
      </c>
      <c r="AB13" s="82"/>
      <c r="AC13" s="98"/>
      <c r="AD13" s="85" t="s">
        <v>427</v>
      </c>
      <c r="AE13" s="85">
        <v>305</v>
      </c>
      <c r="AF13" s="85">
        <v>948</v>
      </c>
      <c r="AG13" s="85">
        <v>1038</v>
      </c>
      <c r="AH13" s="85">
        <v>702</v>
      </c>
      <c r="AI13" s="85"/>
      <c r="AJ13" s="85" t="s">
        <v>452</v>
      </c>
      <c r="AK13" s="85" t="s">
        <v>475</v>
      </c>
      <c r="AL13" s="90" t="s">
        <v>498</v>
      </c>
      <c r="AM13" s="85"/>
      <c r="AN13" s="87">
        <v>39982.013287037036</v>
      </c>
      <c r="AO13" s="90" t="s">
        <v>518</v>
      </c>
      <c r="AP13" s="85" t="b">
        <v>0</v>
      </c>
      <c r="AQ13" s="85" t="b">
        <v>0</v>
      </c>
      <c r="AR13" s="85" t="b">
        <v>0</v>
      </c>
      <c r="AS13" s="85"/>
      <c r="AT13" s="85">
        <v>71</v>
      </c>
      <c r="AU13" s="90" t="s">
        <v>535</v>
      </c>
      <c r="AV13" s="85" t="b">
        <v>0</v>
      </c>
      <c r="AW13" s="85" t="s">
        <v>549</v>
      </c>
      <c r="AX13" s="90" t="s">
        <v>560</v>
      </c>
      <c r="AY13" s="85" t="s">
        <v>66</v>
      </c>
      <c r="AZ13" s="85" t="str">
        <f>REPLACE(INDEX(GroupVertices[Group],MATCH(Vertices[[#This Row],[Vertex]],GroupVertices[Vertex],0)),1,1,"")</f>
        <v>4</v>
      </c>
      <c r="BA13" s="51"/>
      <c r="BB13" s="51"/>
      <c r="BC13" s="51"/>
      <c r="BD13" s="51"/>
      <c r="BE13" s="51"/>
      <c r="BF13" s="51"/>
      <c r="BG13" s="128" t="s">
        <v>814</v>
      </c>
      <c r="BH13" s="128" t="s">
        <v>814</v>
      </c>
      <c r="BI13" s="128" t="s">
        <v>831</v>
      </c>
      <c r="BJ13" s="128" t="s">
        <v>831</v>
      </c>
      <c r="BK13" s="128">
        <v>2</v>
      </c>
      <c r="BL13" s="131">
        <v>4.25531914893617</v>
      </c>
      <c r="BM13" s="128">
        <v>1</v>
      </c>
      <c r="BN13" s="131">
        <v>2.127659574468085</v>
      </c>
      <c r="BO13" s="128">
        <v>0</v>
      </c>
      <c r="BP13" s="131">
        <v>0</v>
      </c>
      <c r="BQ13" s="128">
        <v>44</v>
      </c>
      <c r="BR13" s="131">
        <v>93.61702127659575</v>
      </c>
      <c r="BS13" s="128">
        <v>47</v>
      </c>
      <c r="BT13" s="2"/>
      <c r="BU13" s="3"/>
      <c r="BV13" s="3"/>
      <c r="BW13" s="3"/>
      <c r="BX13" s="3"/>
    </row>
    <row r="14" spans="1:76" ht="15">
      <c r="A14" s="14" t="s">
        <v>228</v>
      </c>
      <c r="B14" s="15"/>
      <c r="C14" s="15" t="s">
        <v>64</v>
      </c>
      <c r="D14" s="93">
        <v>174.90431369940467</v>
      </c>
      <c r="E14" s="81"/>
      <c r="F14" s="112" t="s">
        <v>539</v>
      </c>
      <c r="G14" s="15"/>
      <c r="H14" s="16" t="s">
        <v>228</v>
      </c>
      <c r="I14" s="66"/>
      <c r="J14" s="66"/>
      <c r="K14" s="114" t="s">
        <v>587</v>
      </c>
      <c r="L14" s="94">
        <v>1</v>
      </c>
      <c r="M14" s="95">
        <v>7452.14599609375</v>
      </c>
      <c r="N14" s="95">
        <v>3423.18701171875</v>
      </c>
      <c r="O14" s="77"/>
      <c r="P14" s="96"/>
      <c r="Q14" s="96"/>
      <c r="R14" s="97"/>
      <c r="S14" s="51">
        <v>1</v>
      </c>
      <c r="T14" s="51">
        <v>0</v>
      </c>
      <c r="U14" s="52">
        <v>0</v>
      </c>
      <c r="V14" s="52">
        <v>1</v>
      </c>
      <c r="W14" s="52">
        <v>0</v>
      </c>
      <c r="X14" s="52">
        <v>0.999979</v>
      </c>
      <c r="Y14" s="52">
        <v>0</v>
      </c>
      <c r="Z14" s="52">
        <v>0</v>
      </c>
      <c r="AA14" s="82">
        <v>14</v>
      </c>
      <c r="AB14" s="82"/>
      <c r="AC14" s="98"/>
      <c r="AD14" s="85" t="s">
        <v>428</v>
      </c>
      <c r="AE14" s="85">
        <v>851</v>
      </c>
      <c r="AF14" s="85">
        <v>486</v>
      </c>
      <c r="AG14" s="85">
        <v>8096</v>
      </c>
      <c r="AH14" s="85">
        <v>4437</v>
      </c>
      <c r="AI14" s="85"/>
      <c r="AJ14" s="85" t="s">
        <v>453</v>
      </c>
      <c r="AK14" s="85" t="s">
        <v>476</v>
      </c>
      <c r="AL14" s="90" t="s">
        <v>499</v>
      </c>
      <c r="AM14" s="85"/>
      <c r="AN14" s="87">
        <v>40025.58222222222</v>
      </c>
      <c r="AO14" s="90" t="s">
        <v>519</v>
      </c>
      <c r="AP14" s="85" t="b">
        <v>0</v>
      </c>
      <c r="AQ14" s="85" t="b">
        <v>0</v>
      </c>
      <c r="AR14" s="85" t="b">
        <v>0</v>
      </c>
      <c r="AS14" s="85"/>
      <c r="AT14" s="85">
        <v>37</v>
      </c>
      <c r="AU14" s="90" t="s">
        <v>536</v>
      </c>
      <c r="AV14" s="85" t="b">
        <v>0</v>
      </c>
      <c r="AW14" s="85" t="s">
        <v>549</v>
      </c>
      <c r="AX14" s="90" t="s">
        <v>561</v>
      </c>
      <c r="AY14" s="85" t="s">
        <v>65</v>
      </c>
      <c r="AZ14" s="85" t="str">
        <f>REPLACE(INDEX(GroupVertices[Group],MATCH(Vertices[[#This Row],[Vertex]],GroupVertices[Vertex],0)),1,1,"")</f>
        <v>4</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221</v>
      </c>
      <c r="B15" s="15"/>
      <c r="C15" s="15" t="s">
        <v>64</v>
      </c>
      <c r="D15" s="93">
        <v>163.839491801643</v>
      </c>
      <c r="E15" s="81"/>
      <c r="F15" s="112" t="s">
        <v>311</v>
      </c>
      <c r="G15" s="15"/>
      <c r="H15" s="16" t="s">
        <v>221</v>
      </c>
      <c r="I15" s="66"/>
      <c r="J15" s="66"/>
      <c r="K15" s="114" t="s">
        <v>588</v>
      </c>
      <c r="L15" s="94">
        <v>2160.0365448504986</v>
      </c>
      <c r="M15" s="95">
        <v>9768.5166015625</v>
      </c>
      <c r="N15" s="95">
        <v>7576.25390625</v>
      </c>
      <c r="O15" s="77"/>
      <c r="P15" s="96"/>
      <c r="Q15" s="96"/>
      <c r="R15" s="97"/>
      <c r="S15" s="51">
        <v>0</v>
      </c>
      <c r="T15" s="51">
        <v>2</v>
      </c>
      <c r="U15" s="52">
        <v>65</v>
      </c>
      <c r="V15" s="52">
        <v>0.027778</v>
      </c>
      <c r="W15" s="52">
        <v>0.058808</v>
      </c>
      <c r="X15" s="52">
        <v>0.884339</v>
      </c>
      <c r="Y15" s="52">
        <v>0</v>
      </c>
      <c r="Z15" s="52">
        <v>0</v>
      </c>
      <c r="AA15" s="82">
        <v>15</v>
      </c>
      <c r="AB15" s="82"/>
      <c r="AC15" s="98"/>
      <c r="AD15" s="85" t="s">
        <v>429</v>
      </c>
      <c r="AE15" s="85">
        <v>941</v>
      </c>
      <c r="AF15" s="85">
        <v>89</v>
      </c>
      <c r="AG15" s="85">
        <v>3738</v>
      </c>
      <c r="AH15" s="85">
        <v>3616</v>
      </c>
      <c r="AI15" s="85"/>
      <c r="AJ15" s="85"/>
      <c r="AK15" s="85" t="s">
        <v>477</v>
      </c>
      <c r="AL15" s="85"/>
      <c r="AM15" s="85"/>
      <c r="AN15" s="87">
        <v>40299.65398148148</v>
      </c>
      <c r="AO15" s="85"/>
      <c r="AP15" s="85" t="b">
        <v>1</v>
      </c>
      <c r="AQ15" s="85" t="b">
        <v>0</v>
      </c>
      <c r="AR15" s="85" t="b">
        <v>0</v>
      </c>
      <c r="AS15" s="85"/>
      <c r="AT15" s="85">
        <v>5</v>
      </c>
      <c r="AU15" s="90" t="s">
        <v>534</v>
      </c>
      <c r="AV15" s="85" t="b">
        <v>0</v>
      </c>
      <c r="AW15" s="85" t="s">
        <v>549</v>
      </c>
      <c r="AX15" s="90" t="s">
        <v>562</v>
      </c>
      <c r="AY15" s="85" t="s">
        <v>66</v>
      </c>
      <c r="AZ15" s="85" t="str">
        <f>REPLACE(INDEX(GroupVertices[Group],MATCH(Vertices[[#This Row],[Vertex]],GroupVertices[Vertex],0)),1,1,"")</f>
        <v>2</v>
      </c>
      <c r="BA15" s="51"/>
      <c r="BB15" s="51"/>
      <c r="BC15" s="51"/>
      <c r="BD15" s="51"/>
      <c r="BE15" s="51" t="s">
        <v>802</v>
      </c>
      <c r="BF15" s="51" t="s">
        <v>807</v>
      </c>
      <c r="BG15" s="128" t="s">
        <v>815</v>
      </c>
      <c r="BH15" s="128" t="s">
        <v>823</v>
      </c>
      <c r="BI15" s="128" t="s">
        <v>832</v>
      </c>
      <c r="BJ15" s="128" t="s">
        <v>839</v>
      </c>
      <c r="BK15" s="128">
        <v>0</v>
      </c>
      <c r="BL15" s="131">
        <v>0</v>
      </c>
      <c r="BM15" s="128">
        <v>0</v>
      </c>
      <c r="BN15" s="131">
        <v>0</v>
      </c>
      <c r="BO15" s="128">
        <v>0</v>
      </c>
      <c r="BP15" s="131">
        <v>0</v>
      </c>
      <c r="BQ15" s="128">
        <v>40</v>
      </c>
      <c r="BR15" s="131">
        <v>100</v>
      </c>
      <c r="BS15" s="128">
        <v>40</v>
      </c>
      <c r="BT15" s="2"/>
      <c r="BU15" s="3"/>
      <c r="BV15" s="3"/>
      <c r="BW15" s="3"/>
      <c r="BX15" s="3"/>
    </row>
    <row r="16" spans="1:76" ht="15">
      <c r="A16" s="14" t="s">
        <v>229</v>
      </c>
      <c r="B16" s="15"/>
      <c r="C16" s="15" t="s">
        <v>64</v>
      </c>
      <c r="D16" s="93">
        <v>1000</v>
      </c>
      <c r="E16" s="81"/>
      <c r="F16" s="112" t="s">
        <v>540</v>
      </c>
      <c r="G16" s="15"/>
      <c r="H16" s="16" t="s">
        <v>229</v>
      </c>
      <c r="I16" s="66"/>
      <c r="J16" s="66"/>
      <c r="K16" s="114" t="s">
        <v>589</v>
      </c>
      <c r="L16" s="94">
        <v>1</v>
      </c>
      <c r="M16" s="95">
        <v>6952.69482421875</v>
      </c>
      <c r="N16" s="95">
        <v>7490.595703125</v>
      </c>
      <c r="O16" s="77"/>
      <c r="P16" s="96"/>
      <c r="Q16" s="96"/>
      <c r="R16" s="97"/>
      <c r="S16" s="51">
        <v>1</v>
      </c>
      <c r="T16" s="51">
        <v>0</v>
      </c>
      <c r="U16" s="52">
        <v>0</v>
      </c>
      <c r="V16" s="52">
        <v>0.016129</v>
      </c>
      <c r="W16" s="52">
        <v>0.012373</v>
      </c>
      <c r="X16" s="52">
        <v>0.511236</v>
      </c>
      <c r="Y16" s="52">
        <v>0</v>
      </c>
      <c r="Z16" s="52">
        <v>0</v>
      </c>
      <c r="AA16" s="82">
        <v>16</v>
      </c>
      <c r="AB16" s="82"/>
      <c r="AC16" s="98"/>
      <c r="AD16" s="85" t="s">
        <v>430</v>
      </c>
      <c r="AE16" s="85">
        <v>90</v>
      </c>
      <c r="AF16" s="85">
        <v>436896</v>
      </c>
      <c r="AG16" s="85">
        <v>4365</v>
      </c>
      <c r="AH16" s="85">
        <v>897</v>
      </c>
      <c r="AI16" s="85"/>
      <c r="AJ16" s="85" t="s">
        <v>454</v>
      </c>
      <c r="AK16" s="85" t="s">
        <v>478</v>
      </c>
      <c r="AL16" s="90" t="s">
        <v>500</v>
      </c>
      <c r="AM16" s="85"/>
      <c r="AN16" s="87">
        <v>39939.75288194444</v>
      </c>
      <c r="AO16" s="90" t="s">
        <v>520</v>
      </c>
      <c r="AP16" s="85" t="b">
        <v>0</v>
      </c>
      <c r="AQ16" s="85" t="b">
        <v>0</v>
      </c>
      <c r="AR16" s="85" t="b">
        <v>0</v>
      </c>
      <c r="AS16" s="85"/>
      <c r="AT16" s="85">
        <v>2075</v>
      </c>
      <c r="AU16" s="90" t="s">
        <v>534</v>
      </c>
      <c r="AV16" s="85" t="b">
        <v>1</v>
      </c>
      <c r="AW16" s="85" t="s">
        <v>549</v>
      </c>
      <c r="AX16" s="90" t="s">
        <v>563</v>
      </c>
      <c r="AY16" s="85" t="s">
        <v>65</v>
      </c>
      <c r="AZ16" s="85" t="str">
        <f>REPLACE(INDEX(GroupVertices[Group],MATCH(Vertices[[#This Row],[Vertex]],GroupVertices[Vertex],0)),1,1,"")</f>
        <v>2</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223</v>
      </c>
      <c r="B17" s="15"/>
      <c r="C17" s="15" t="s">
        <v>64</v>
      </c>
      <c r="D17" s="93">
        <v>162.94761698872517</v>
      </c>
      <c r="E17" s="81"/>
      <c r="F17" s="112" t="s">
        <v>313</v>
      </c>
      <c r="G17" s="15"/>
      <c r="H17" s="16" t="s">
        <v>223</v>
      </c>
      <c r="I17" s="66"/>
      <c r="J17" s="66"/>
      <c r="K17" s="114" t="s">
        <v>590</v>
      </c>
      <c r="L17" s="94">
        <v>1</v>
      </c>
      <c r="M17" s="95">
        <v>5865.41845703125</v>
      </c>
      <c r="N17" s="95">
        <v>9581.6884765625</v>
      </c>
      <c r="O17" s="77"/>
      <c r="P17" s="96"/>
      <c r="Q17" s="96"/>
      <c r="R17" s="97"/>
      <c r="S17" s="51">
        <v>0</v>
      </c>
      <c r="T17" s="51">
        <v>1</v>
      </c>
      <c r="U17" s="52">
        <v>0</v>
      </c>
      <c r="V17" s="52">
        <v>0.016129</v>
      </c>
      <c r="W17" s="52">
        <v>0.012373</v>
      </c>
      <c r="X17" s="52">
        <v>0.511236</v>
      </c>
      <c r="Y17" s="52">
        <v>0</v>
      </c>
      <c r="Z17" s="52">
        <v>0</v>
      </c>
      <c r="AA17" s="82">
        <v>17</v>
      </c>
      <c r="AB17" s="82"/>
      <c r="AC17" s="98"/>
      <c r="AD17" s="85" t="s">
        <v>431</v>
      </c>
      <c r="AE17" s="85">
        <v>501</v>
      </c>
      <c r="AF17" s="85">
        <v>57</v>
      </c>
      <c r="AG17" s="85">
        <v>779</v>
      </c>
      <c r="AH17" s="85">
        <v>1774</v>
      </c>
      <c r="AI17" s="85"/>
      <c r="AJ17" s="85" t="s">
        <v>455</v>
      </c>
      <c r="AK17" s="85" t="s">
        <v>479</v>
      </c>
      <c r="AL17" s="85"/>
      <c r="AM17" s="85"/>
      <c r="AN17" s="87">
        <v>39975.49532407407</v>
      </c>
      <c r="AO17" s="90" t="s">
        <v>521</v>
      </c>
      <c r="AP17" s="85" t="b">
        <v>1</v>
      </c>
      <c r="AQ17" s="85" t="b">
        <v>0</v>
      </c>
      <c r="AR17" s="85" t="b">
        <v>0</v>
      </c>
      <c r="AS17" s="85"/>
      <c r="AT17" s="85">
        <v>1</v>
      </c>
      <c r="AU17" s="90" t="s">
        <v>534</v>
      </c>
      <c r="AV17" s="85" t="b">
        <v>0</v>
      </c>
      <c r="AW17" s="85" t="s">
        <v>549</v>
      </c>
      <c r="AX17" s="90" t="s">
        <v>564</v>
      </c>
      <c r="AY17" s="85" t="s">
        <v>66</v>
      </c>
      <c r="AZ17" s="85" t="str">
        <f>REPLACE(INDEX(GroupVertices[Group],MATCH(Vertices[[#This Row],[Vertex]],GroupVertices[Vertex],0)),1,1,"")</f>
        <v>2</v>
      </c>
      <c r="BA17" s="51"/>
      <c r="BB17" s="51"/>
      <c r="BC17" s="51"/>
      <c r="BD17" s="51"/>
      <c r="BE17" s="51" t="s">
        <v>803</v>
      </c>
      <c r="BF17" s="51" t="s">
        <v>803</v>
      </c>
      <c r="BG17" s="128" t="s">
        <v>816</v>
      </c>
      <c r="BH17" s="128" t="s">
        <v>824</v>
      </c>
      <c r="BI17" s="128" t="s">
        <v>833</v>
      </c>
      <c r="BJ17" s="128" t="s">
        <v>833</v>
      </c>
      <c r="BK17" s="128">
        <v>0</v>
      </c>
      <c r="BL17" s="131">
        <v>0</v>
      </c>
      <c r="BM17" s="128">
        <v>0</v>
      </c>
      <c r="BN17" s="131">
        <v>0</v>
      </c>
      <c r="BO17" s="128">
        <v>0</v>
      </c>
      <c r="BP17" s="131">
        <v>0</v>
      </c>
      <c r="BQ17" s="128">
        <v>47</v>
      </c>
      <c r="BR17" s="131">
        <v>100</v>
      </c>
      <c r="BS17" s="128">
        <v>47</v>
      </c>
      <c r="BT17" s="2"/>
      <c r="BU17" s="3"/>
      <c r="BV17" s="3"/>
      <c r="BW17" s="3"/>
      <c r="BX17" s="3"/>
    </row>
    <row r="18" spans="1:76" ht="15">
      <c r="A18" s="14" t="s">
        <v>227</v>
      </c>
      <c r="B18" s="15"/>
      <c r="C18" s="15" t="s">
        <v>64</v>
      </c>
      <c r="D18" s="93">
        <v>166.98892473475905</v>
      </c>
      <c r="E18" s="81"/>
      <c r="F18" s="112" t="s">
        <v>317</v>
      </c>
      <c r="G18" s="15"/>
      <c r="H18" s="16" t="s">
        <v>227</v>
      </c>
      <c r="I18" s="66"/>
      <c r="J18" s="66"/>
      <c r="K18" s="114" t="s">
        <v>591</v>
      </c>
      <c r="L18" s="94">
        <v>2160.0365448504986</v>
      </c>
      <c r="M18" s="95">
        <v>5100.20458984375</v>
      </c>
      <c r="N18" s="95">
        <v>5424.6376953125</v>
      </c>
      <c r="O18" s="77"/>
      <c r="P18" s="96"/>
      <c r="Q18" s="96"/>
      <c r="R18" s="97"/>
      <c r="S18" s="51">
        <v>3</v>
      </c>
      <c r="T18" s="51">
        <v>1</v>
      </c>
      <c r="U18" s="52">
        <v>65</v>
      </c>
      <c r="V18" s="52">
        <v>0.027778</v>
      </c>
      <c r="W18" s="52">
        <v>0.076139</v>
      </c>
      <c r="X18" s="52">
        <v>1.233959</v>
      </c>
      <c r="Y18" s="52">
        <v>0</v>
      </c>
      <c r="Z18" s="52">
        <v>0</v>
      </c>
      <c r="AA18" s="82">
        <v>18</v>
      </c>
      <c r="AB18" s="82"/>
      <c r="AC18" s="98"/>
      <c r="AD18" s="85" t="s">
        <v>432</v>
      </c>
      <c r="AE18" s="85">
        <v>435</v>
      </c>
      <c r="AF18" s="85">
        <v>202</v>
      </c>
      <c r="AG18" s="85">
        <v>760</v>
      </c>
      <c r="AH18" s="85">
        <v>3998</v>
      </c>
      <c r="AI18" s="85"/>
      <c r="AJ18" s="85" t="s">
        <v>456</v>
      </c>
      <c r="AK18" s="85" t="s">
        <v>480</v>
      </c>
      <c r="AL18" s="90" t="s">
        <v>501</v>
      </c>
      <c r="AM18" s="85"/>
      <c r="AN18" s="87">
        <v>43238.670752314814</v>
      </c>
      <c r="AO18" s="90" t="s">
        <v>522</v>
      </c>
      <c r="AP18" s="85" t="b">
        <v>0</v>
      </c>
      <c r="AQ18" s="85" t="b">
        <v>0</v>
      </c>
      <c r="AR18" s="85" t="b">
        <v>0</v>
      </c>
      <c r="AS18" s="85"/>
      <c r="AT18" s="85">
        <v>4</v>
      </c>
      <c r="AU18" s="90" t="s">
        <v>534</v>
      </c>
      <c r="AV18" s="85" t="b">
        <v>0</v>
      </c>
      <c r="AW18" s="85" t="s">
        <v>549</v>
      </c>
      <c r="AX18" s="90" t="s">
        <v>565</v>
      </c>
      <c r="AY18" s="85" t="s">
        <v>66</v>
      </c>
      <c r="AZ18" s="85" t="str">
        <f>REPLACE(INDEX(GroupVertices[Group],MATCH(Vertices[[#This Row],[Vertex]],GroupVertices[Vertex],0)),1,1,"")</f>
        <v>2</v>
      </c>
      <c r="BA18" s="51" t="s">
        <v>279</v>
      </c>
      <c r="BB18" s="51" t="s">
        <v>279</v>
      </c>
      <c r="BC18" s="51" t="s">
        <v>285</v>
      </c>
      <c r="BD18" s="51" t="s">
        <v>285</v>
      </c>
      <c r="BE18" s="51"/>
      <c r="BF18" s="51"/>
      <c r="BG18" s="128" t="s">
        <v>817</v>
      </c>
      <c r="BH18" s="128" t="s">
        <v>817</v>
      </c>
      <c r="BI18" s="128" t="s">
        <v>834</v>
      </c>
      <c r="BJ18" s="128" t="s">
        <v>834</v>
      </c>
      <c r="BK18" s="128">
        <v>1</v>
      </c>
      <c r="BL18" s="131">
        <v>9.090909090909092</v>
      </c>
      <c r="BM18" s="128">
        <v>0</v>
      </c>
      <c r="BN18" s="131">
        <v>0</v>
      </c>
      <c r="BO18" s="128">
        <v>0</v>
      </c>
      <c r="BP18" s="131">
        <v>0</v>
      </c>
      <c r="BQ18" s="128">
        <v>10</v>
      </c>
      <c r="BR18" s="131">
        <v>90.9090909090909</v>
      </c>
      <c r="BS18" s="128">
        <v>11</v>
      </c>
      <c r="BT18" s="2"/>
      <c r="BU18" s="3"/>
      <c r="BV18" s="3"/>
      <c r="BW18" s="3"/>
      <c r="BX18" s="3"/>
    </row>
    <row r="19" spans="1:76" ht="15">
      <c r="A19" s="14" t="s">
        <v>224</v>
      </c>
      <c r="B19" s="15"/>
      <c r="C19" s="15" t="s">
        <v>64</v>
      </c>
      <c r="D19" s="93">
        <v>172.8697242824359</v>
      </c>
      <c r="E19" s="81"/>
      <c r="F19" s="112" t="s">
        <v>314</v>
      </c>
      <c r="G19" s="15"/>
      <c r="H19" s="16" t="s">
        <v>224</v>
      </c>
      <c r="I19" s="66"/>
      <c r="J19" s="66"/>
      <c r="K19" s="114" t="s">
        <v>592</v>
      </c>
      <c r="L19" s="94">
        <v>1</v>
      </c>
      <c r="M19" s="95">
        <v>6372.29443359375</v>
      </c>
      <c r="N19" s="95">
        <v>8641.224609375</v>
      </c>
      <c r="O19" s="77"/>
      <c r="P19" s="96"/>
      <c r="Q19" s="96"/>
      <c r="R19" s="97"/>
      <c r="S19" s="51">
        <v>0</v>
      </c>
      <c r="T19" s="51">
        <v>1</v>
      </c>
      <c r="U19" s="52">
        <v>0</v>
      </c>
      <c r="V19" s="52">
        <v>0.016129</v>
      </c>
      <c r="W19" s="52">
        <v>0.012373</v>
      </c>
      <c r="X19" s="52">
        <v>0.511236</v>
      </c>
      <c r="Y19" s="52">
        <v>0</v>
      </c>
      <c r="Z19" s="52">
        <v>0</v>
      </c>
      <c r="AA19" s="82">
        <v>19</v>
      </c>
      <c r="AB19" s="82"/>
      <c r="AC19" s="98"/>
      <c r="AD19" s="85" t="s">
        <v>433</v>
      </c>
      <c r="AE19" s="85">
        <v>569</v>
      </c>
      <c r="AF19" s="85">
        <v>413</v>
      </c>
      <c r="AG19" s="85">
        <v>3408</v>
      </c>
      <c r="AH19" s="85">
        <v>3591</v>
      </c>
      <c r="AI19" s="85"/>
      <c r="AJ19" s="85" t="s">
        <v>457</v>
      </c>
      <c r="AK19" s="85" t="s">
        <v>481</v>
      </c>
      <c r="AL19" s="90" t="s">
        <v>502</v>
      </c>
      <c r="AM19" s="85"/>
      <c r="AN19" s="87">
        <v>41078.945543981485</v>
      </c>
      <c r="AO19" s="90" t="s">
        <v>523</v>
      </c>
      <c r="AP19" s="85" t="b">
        <v>0</v>
      </c>
      <c r="AQ19" s="85" t="b">
        <v>0</v>
      </c>
      <c r="AR19" s="85" t="b">
        <v>1</v>
      </c>
      <c r="AS19" s="85"/>
      <c r="AT19" s="85">
        <v>56</v>
      </c>
      <c r="AU19" s="90" t="s">
        <v>537</v>
      </c>
      <c r="AV19" s="85" t="b">
        <v>0</v>
      </c>
      <c r="AW19" s="85" t="s">
        <v>549</v>
      </c>
      <c r="AX19" s="90" t="s">
        <v>566</v>
      </c>
      <c r="AY19" s="85" t="s">
        <v>66</v>
      </c>
      <c r="AZ19" s="85" t="str">
        <f>REPLACE(INDEX(GroupVertices[Group],MATCH(Vertices[[#This Row],[Vertex]],GroupVertices[Vertex],0)),1,1,"")</f>
        <v>2</v>
      </c>
      <c r="BA19" s="51"/>
      <c r="BB19" s="51"/>
      <c r="BC19" s="51"/>
      <c r="BD19" s="51"/>
      <c r="BE19" s="51" t="s">
        <v>290</v>
      </c>
      <c r="BF19" s="51" t="s">
        <v>290</v>
      </c>
      <c r="BG19" s="128" t="s">
        <v>818</v>
      </c>
      <c r="BH19" s="128" t="s">
        <v>818</v>
      </c>
      <c r="BI19" s="128" t="s">
        <v>835</v>
      </c>
      <c r="BJ19" s="128" t="s">
        <v>835</v>
      </c>
      <c r="BK19" s="128">
        <v>0</v>
      </c>
      <c r="BL19" s="131">
        <v>0</v>
      </c>
      <c r="BM19" s="128">
        <v>0</v>
      </c>
      <c r="BN19" s="131">
        <v>0</v>
      </c>
      <c r="BO19" s="128">
        <v>0</v>
      </c>
      <c r="BP19" s="131">
        <v>0</v>
      </c>
      <c r="BQ19" s="128">
        <v>24</v>
      </c>
      <c r="BR19" s="131">
        <v>100</v>
      </c>
      <c r="BS19" s="128">
        <v>24</v>
      </c>
      <c r="BT19" s="2"/>
      <c r="BU19" s="3"/>
      <c r="BV19" s="3"/>
      <c r="BW19" s="3"/>
      <c r="BX19" s="3"/>
    </row>
    <row r="20" spans="1:76" ht="15">
      <c r="A20" s="14" t="s">
        <v>225</v>
      </c>
      <c r="B20" s="15"/>
      <c r="C20" s="15" t="s">
        <v>64</v>
      </c>
      <c r="D20" s="93">
        <v>164.36904247181295</v>
      </c>
      <c r="E20" s="81"/>
      <c r="F20" s="112" t="s">
        <v>315</v>
      </c>
      <c r="G20" s="15"/>
      <c r="H20" s="16" t="s">
        <v>225</v>
      </c>
      <c r="I20" s="66"/>
      <c r="J20" s="66"/>
      <c r="K20" s="114" t="s">
        <v>593</v>
      </c>
      <c r="L20" s="94">
        <v>1</v>
      </c>
      <c r="M20" s="95">
        <v>9086.1611328125</v>
      </c>
      <c r="N20" s="95">
        <v>1376.3328857421875</v>
      </c>
      <c r="O20" s="77"/>
      <c r="P20" s="96"/>
      <c r="Q20" s="96"/>
      <c r="R20" s="97"/>
      <c r="S20" s="51">
        <v>0</v>
      </c>
      <c r="T20" s="51">
        <v>1</v>
      </c>
      <c r="U20" s="52">
        <v>0</v>
      </c>
      <c r="V20" s="52">
        <v>1</v>
      </c>
      <c r="W20" s="52">
        <v>0</v>
      </c>
      <c r="X20" s="52">
        <v>0.999979</v>
      </c>
      <c r="Y20" s="52">
        <v>0</v>
      </c>
      <c r="Z20" s="52">
        <v>0</v>
      </c>
      <c r="AA20" s="82">
        <v>20</v>
      </c>
      <c r="AB20" s="82"/>
      <c r="AC20" s="98"/>
      <c r="AD20" s="85" t="s">
        <v>434</v>
      </c>
      <c r="AE20" s="85">
        <v>79</v>
      </c>
      <c r="AF20" s="85">
        <v>108</v>
      </c>
      <c r="AG20" s="85">
        <v>2355</v>
      </c>
      <c r="AH20" s="85">
        <v>2203</v>
      </c>
      <c r="AI20" s="85"/>
      <c r="AJ20" s="85" t="s">
        <v>458</v>
      </c>
      <c r="AK20" s="85"/>
      <c r="AL20" s="90" t="s">
        <v>503</v>
      </c>
      <c r="AM20" s="85"/>
      <c r="AN20" s="87">
        <v>41251.8225</v>
      </c>
      <c r="AO20" s="90" t="s">
        <v>524</v>
      </c>
      <c r="AP20" s="85" t="b">
        <v>0</v>
      </c>
      <c r="AQ20" s="85" t="b">
        <v>0</v>
      </c>
      <c r="AR20" s="85" t="b">
        <v>0</v>
      </c>
      <c r="AS20" s="85"/>
      <c r="AT20" s="85">
        <v>211</v>
      </c>
      <c r="AU20" s="90" t="s">
        <v>534</v>
      </c>
      <c r="AV20" s="85" t="b">
        <v>0</v>
      </c>
      <c r="AW20" s="85" t="s">
        <v>549</v>
      </c>
      <c r="AX20" s="90" t="s">
        <v>567</v>
      </c>
      <c r="AY20" s="85" t="s">
        <v>66</v>
      </c>
      <c r="AZ20" s="85" t="str">
        <f>REPLACE(INDEX(GroupVertices[Group],MATCH(Vertices[[#This Row],[Vertex]],GroupVertices[Vertex],0)),1,1,"")</f>
        <v>3</v>
      </c>
      <c r="BA20" s="51" t="s">
        <v>273</v>
      </c>
      <c r="BB20" s="51" t="s">
        <v>273</v>
      </c>
      <c r="BC20" s="51" t="s">
        <v>284</v>
      </c>
      <c r="BD20" s="51" t="s">
        <v>284</v>
      </c>
      <c r="BE20" s="51"/>
      <c r="BF20" s="51"/>
      <c r="BG20" s="128" t="s">
        <v>819</v>
      </c>
      <c r="BH20" s="128" t="s">
        <v>819</v>
      </c>
      <c r="BI20" s="128" t="s">
        <v>836</v>
      </c>
      <c r="BJ20" s="128" t="s">
        <v>836</v>
      </c>
      <c r="BK20" s="128">
        <v>0</v>
      </c>
      <c r="BL20" s="131">
        <v>0</v>
      </c>
      <c r="BM20" s="128">
        <v>0</v>
      </c>
      <c r="BN20" s="131">
        <v>0</v>
      </c>
      <c r="BO20" s="128">
        <v>0</v>
      </c>
      <c r="BP20" s="131">
        <v>0</v>
      </c>
      <c r="BQ20" s="128">
        <v>9</v>
      </c>
      <c r="BR20" s="131">
        <v>100</v>
      </c>
      <c r="BS20" s="128">
        <v>9</v>
      </c>
      <c r="BT20" s="2"/>
      <c r="BU20" s="3"/>
      <c r="BV20" s="3"/>
      <c r="BW20" s="3"/>
      <c r="BX20" s="3"/>
    </row>
    <row r="21" spans="1:76" ht="15">
      <c r="A21" s="14" t="s">
        <v>230</v>
      </c>
      <c r="B21" s="15"/>
      <c r="C21" s="15" t="s">
        <v>64</v>
      </c>
      <c r="D21" s="93">
        <v>225.07227192603187</v>
      </c>
      <c r="E21" s="81"/>
      <c r="F21" s="112" t="s">
        <v>541</v>
      </c>
      <c r="G21" s="15"/>
      <c r="H21" s="16" t="s">
        <v>230</v>
      </c>
      <c r="I21" s="66"/>
      <c r="J21" s="66"/>
      <c r="K21" s="114" t="s">
        <v>594</v>
      </c>
      <c r="L21" s="94">
        <v>1</v>
      </c>
      <c r="M21" s="95">
        <v>9086.1611328125</v>
      </c>
      <c r="N21" s="95">
        <v>3423.18701171875</v>
      </c>
      <c r="O21" s="77"/>
      <c r="P21" s="96"/>
      <c r="Q21" s="96"/>
      <c r="R21" s="97"/>
      <c r="S21" s="51">
        <v>1</v>
      </c>
      <c r="T21" s="51">
        <v>0</v>
      </c>
      <c r="U21" s="52">
        <v>0</v>
      </c>
      <c r="V21" s="52">
        <v>1</v>
      </c>
      <c r="W21" s="52">
        <v>0</v>
      </c>
      <c r="X21" s="52">
        <v>0.999979</v>
      </c>
      <c r="Y21" s="52">
        <v>0</v>
      </c>
      <c r="Z21" s="52">
        <v>0</v>
      </c>
      <c r="AA21" s="82">
        <v>21</v>
      </c>
      <c r="AB21" s="82"/>
      <c r="AC21" s="98"/>
      <c r="AD21" s="85" t="s">
        <v>435</v>
      </c>
      <c r="AE21" s="85">
        <v>204</v>
      </c>
      <c r="AF21" s="85">
        <v>2286</v>
      </c>
      <c r="AG21" s="85">
        <v>3888</v>
      </c>
      <c r="AH21" s="85">
        <v>2668</v>
      </c>
      <c r="AI21" s="85"/>
      <c r="AJ21" s="85" t="s">
        <v>459</v>
      </c>
      <c r="AK21" s="85" t="s">
        <v>482</v>
      </c>
      <c r="AL21" s="90" t="s">
        <v>504</v>
      </c>
      <c r="AM21" s="85"/>
      <c r="AN21" s="87">
        <v>42748.45775462963</v>
      </c>
      <c r="AO21" s="90" t="s">
        <v>525</v>
      </c>
      <c r="AP21" s="85" t="b">
        <v>0</v>
      </c>
      <c r="AQ21" s="85" t="b">
        <v>0</v>
      </c>
      <c r="AR21" s="85" t="b">
        <v>1</v>
      </c>
      <c r="AS21" s="85"/>
      <c r="AT21" s="85">
        <v>69</v>
      </c>
      <c r="AU21" s="90" t="s">
        <v>534</v>
      </c>
      <c r="AV21" s="85" t="b">
        <v>0</v>
      </c>
      <c r="AW21" s="85" t="s">
        <v>549</v>
      </c>
      <c r="AX21" s="90" t="s">
        <v>568</v>
      </c>
      <c r="AY21" s="85" t="s">
        <v>65</v>
      </c>
      <c r="AZ21" s="85" t="str">
        <f>REPLACE(INDEX(GroupVertices[Group],MATCH(Vertices[[#This Row],[Vertex]],GroupVertices[Vertex],0)),1,1,"")</f>
        <v>3</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231</v>
      </c>
      <c r="B22" s="15"/>
      <c r="C22" s="15" t="s">
        <v>64</v>
      </c>
      <c r="D22" s="93">
        <v>246.64449396348155</v>
      </c>
      <c r="E22" s="81"/>
      <c r="F22" s="112" t="s">
        <v>542</v>
      </c>
      <c r="G22" s="15"/>
      <c r="H22" s="16" t="s">
        <v>231</v>
      </c>
      <c r="I22" s="66"/>
      <c r="J22" s="66"/>
      <c r="K22" s="114" t="s">
        <v>595</v>
      </c>
      <c r="L22" s="94">
        <v>1</v>
      </c>
      <c r="M22" s="95">
        <v>4405.30712890625</v>
      </c>
      <c r="N22" s="95">
        <v>1988.1715087890625</v>
      </c>
      <c r="O22" s="77"/>
      <c r="P22" s="96"/>
      <c r="Q22" s="96"/>
      <c r="R22" s="97"/>
      <c r="S22" s="51">
        <v>1</v>
      </c>
      <c r="T22" s="51">
        <v>0</v>
      </c>
      <c r="U22" s="52">
        <v>0</v>
      </c>
      <c r="V22" s="52">
        <v>0.021739</v>
      </c>
      <c r="W22" s="52">
        <v>0.046434</v>
      </c>
      <c r="X22" s="52">
        <v>0.523103</v>
      </c>
      <c r="Y22" s="52">
        <v>0</v>
      </c>
      <c r="Z22" s="52">
        <v>0</v>
      </c>
      <c r="AA22" s="82">
        <v>22</v>
      </c>
      <c r="AB22" s="82"/>
      <c r="AC22" s="98"/>
      <c r="AD22" s="85" t="s">
        <v>436</v>
      </c>
      <c r="AE22" s="85">
        <v>156</v>
      </c>
      <c r="AF22" s="85">
        <v>3060</v>
      </c>
      <c r="AG22" s="85">
        <v>1364</v>
      </c>
      <c r="AH22" s="85">
        <v>1085</v>
      </c>
      <c r="AI22" s="85"/>
      <c r="AJ22" s="85" t="s">
        <v>460</v>
      </c>
      <c r="AK22" s="85" t="s">
        <v>483</v>
      </c>
      <c r="AL22" s="90" t="s">
        <v>505</v>
      </c>
      <c r="AM22" s="85"/>
      <c r="AN22" s="87">
        <v>41390.55930555556</v>
      </c>
      <c r="AO22" s="90" t="s">
        <v>526</v>
      </c>
      <c r="AP22" s="85" t="b">
        <v>1</v>
      </c>
      <c r="AQ22" s="85" t="b">
        <v>0</v>
      </c>
      <c r="AR22" s="85" t="b">
        <v>1</v>
      </c>
      <c r="AS22" s="85"/>
      <c r="AT22" s="85">
        <v>142</v>
      </c>
      <c r="AU22" s="90" t="s">
        <v>534</v>
      </c>
      <c r="AV22" s="85" t="b">
        <v>0</v>
      </c>
      <c r="AW22" s="85" t="s">
        <v>549</v>
      </c>
      <c r="AX22" s="90" t="s">
        <v>569</v>
      </c>
      <c r="AY22" s="85" t="s">
        <v>65</v>
      </c>
      <c r="AZ22" s="85" t="str">
        <f>REPLACE(INDEX(GroupVertices[Group],MATCH(Vertices[[#This Row],[Vertex]],GroupVertices[Vertex],0)),1,1,"")</f>
        <v>1</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232</v>
      </c>
      <c r="B23" s="15"/>
      <c r="C23" s="15" t="s">
        <v>64</v>
      </c>
      <c r="D23" s="93">
        <v>293.5236638174743</v>
      </c>
      <c r="E23" s="81"/>
      <c r="F23" s="112" t="s">
        <v>543</v>
      </c>
      <c r="G23" s="15"/>
      <c r="H23" s="16" t="s">
        <v>232</v>
      </c>
      <c r="I23" s="66"/>
      <c r="J23" s="66"/>
      <c r="K23" s="114" t="s">
        <v>596</v>
      </c>
      <c r="L23" s="94">
        <v>1</v>
      </c>
      <c r="M23" s="95">
        <v>771.7775268554688</v>
      </c>
      <c r="N23" s="95">
        <v>8421.1474609375</v>
      </c>
      <c r="O23" s="77"/>
      <c r="P23" s="96"/>
      <c r="Q23" s="96"/>
      <c r="R23" s="97"/>
      <c r="S23" s="51">
        <v>1</v>
      </c>
      <c r="T23" s="51">
        <v>0</v>
      </c>
      <c r="U23" s="52">
        <v>0</v>
      </c>
      <c r="V23" s="52">
        <v>0.021739</v>
      </c>
      <c r="W23" s="52">
        <v>0.046434</v>
      </c>
      <c r="X23" s="52">
        <v>0.523103</v>
      </c>
      <c r="Y23" s="52">
        <v>0</v>
      </c>
      <c r="Z23" s="52">
        <v>0</v>
      </c>
      <c r="AA23" s="82">
        <v>23</v>
      </c>
      <c r="AB23" s="82"/>
      <c r="AC23" s="98"/>
      <c r="AD23" s="85" t="s">
        <v>437</v>
      </c>
      <c r="AE23" s="85">
        <v>2385</v>
      </c>
      <c r="AF23" s="85">
        <v>4742</v>
      </c>
      <c r="AG23" s="85">
        <v>8728</v>
      </c>
      <c r="AH23" s="85">
        <v>12208</v>
      </c>
      <c r="AI23" s="85"/>
      <c r="AJ23" s="85" t="s">
        <v>461</v>
      </c>
      <c r="AK23" s="85" t="s">
        <v>484</v>
      </c>
      <c r="AL23" s="90" t="s">
        <v>506</v>
      </c>
      <c r="AM23" s="85"/>
      <c r="AN23" s="87">
        <v>39152.86048611111</v>
      </c>
      <c r="AO23" s="90" t="s">
        <v>527</v>
      </c>
      <c r="AP23" s="85" t="b">
        <v>0</v>
      </c>
      <c r="AQ23" s="85" t="b">
        <v>0</v>
      </c>
      <c r="AR23" s="85" t="b">
        <v>1</v>
      </c>
      <c r="AS23" s="85"/>
      <c r="AT23" s="85">
        <v>224</v>
      </c>
      <c r="AU23" s="90" t="s">
        <v>534</v>
      </c>
      <c r="AV23" s="85" t="b">
        <v>0</v>
      </c>
      <c r="AW23" s="85" t="s">
        <v>549</v>
      </c>
      <c r="AX23" s="90" t="s">
        <v>570</v>
      </c>
      <c r="AY23" s="85" t="s">
        <v>65</v>
      </c>
      <c r="AZ23" s="85" t="str">
        <f>REPLACE(INDEX(GroupVertices[Group],MATCH(Vertices[[#This Row],[Vertex]],GroupVertices[Vertex],0)),1,1,"")</f>
        <v>1</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14" t="s">
        <v>233</v>
      </c>
      <c r="B24" s="15"/>
      <c r="C24" s="15" t="s">
        <v>64</v>
      </c>
      <c r="D24" s="93">
        <v>162</v>
      </c>
      <c r="E24" s="81"/>
      <c r="F24" s="112" t="s">
        <v>544</v>
      </c>
      <c r="G24" s="15"/>
      <c r="H24" s="16" t="s">
        <v>233</v>
      </c>
      <c r="I24" s="66"/>
      <c r="J24" s="66"/>
      <c r="K24" s="114" t="s">
        <v>597</v>
      </c>
      <c r="L24" s="94">
        <v>1</v>
      </c>
      <c r="M24" s="95">
        <v>4170.64404296875</v>
      </c>
      <c r="N24" s="95">
        <v>8315.4482421875</v>
      </c>
      <c r="O24" s="77"/>
      <c r="P24" s="96"/>
      <c r="Q24" s="96"/>
      <c r="R24" s="97"/>
      <c r="S24" s="51">
        <v>1</v>
      </c>
      <c r="T24" s="51">
        <v>0</v>
      </c>
      <c r="U24" s="52">
        <v>0</v>
      </c>
      <c r="V24" s="52">
        <v>0.021739</v>
      </c>
      <c r="W24" s="52">
        <v>0.046434</v>
      </c>
      <c r="X24" s="52">
        <v>0.523103</v>
      </c>
      <c r="Y24" s="52">
        <v>0</v>
      </c>
      <c r="Z24" s="52">
        <v>0</v>
      </c>
      <c r="AA24" s="82">
        <v>24</v>
      </c>
      <c r="AB24" s="82"/>
      <c r="AC24" s="98"/>
      <c r="AD24" s="85" t="s">
        <v>438</v>
      </c>
      <c r="AE24" s="85">
        <v>59</v>
      </c>
      <c r="AF24" s="85">
        <v>23</v>
      </c>
      <c r="AG24" s="85">
        <v>9</v>
      </c>
      <c r="AH24" s="85">
        <v>15</v>
      </c>
      <c r="AI24" s="85"/>
      <c r="AJ24" s="85" t="s">
        <v>462</v>
      </c>
      <c r="AK24" s="85" t="s">
        <v>485</v>
      </c>
      <c r="AL24" s="85"/>
      <c r="AM24" s="85"/>
      <c r="AN24" s="87">
        <v>42993.46260416666</v>
      </c>
      <c r="AO24" s="90" t="s">
        <v>528</v>
      </c>
      <c r="AP24" s="85" t="b">
        <v>1</v>
      </c>
      <c r="AQ24" s="85" t="b">
        <v>0</v>
      </c>
      <c r="AR24" s="85" t="b">
        <v>0</v>
      </c>
      <c r="AS24" s="85" t="s">
        <v>389</v>
      </c>
      <c r="AT24" s="85">
        <v>0</v>
      </c>
      <c r="AU24" s="85"/>
      <c r="AV24" s="85" t="b">
        <v>0</v>
      </c>
      <c r="AW24" s="85" t="s">
        <v>549</v>
      </c>
      <c r="AX24" s="90" t="s">
        <v>571</v>
      </c>
      <c r="AY24" s="85" t="s">
        <v>65</v>
      </c>
      <c r="AZ24" s="85" t="str">
        <f>REPLACE(INDEX(GroupVertices[Group],MATCH(Vertices[[#This Row],[Vertex]],GroupVertices[Vertex],0)),1,1,"")</f>
        <v>1</v>
      </c>
      <c r="BA24" s="51"/>
      <c r="BB24" s="51"/>
      <c r="BC24" s="51"/>
      <c r="BD24" s="51"/>
      <c r="BE24" s="51"/>
      <c r="BF24" s="51"/>
      <c r="BG24" s="51"/>
      <c r="BH24" s="51"/>
      <c r="BI24" s="51"/>
      <c r="BJ24" s="51"/>
      <c r="BK24" s="51"/>
      <c r="BL24" s="52"/>
      <c r="BM24" s="51"/>
      <c r="BN24" s="52"/>
      <c r="BO24" s="51"/>
      <c r="BP24" s="52"/>
      <c r="BQ24" s="51"/>
      <c r="BR24" s="52"/>
      <c r="BS24" s="51"/>
      <c r="BT24" s="2"/>
      <c r="BU24" s="3"/>
      <c r="BV24" s="3"/>
      <c r="BW24" s="3"/>
      <c r="BX24" s="3"/>
    </row>
    <row r="25" spans="1:76" ht="15">
      <c r="A25" s="14" t="s">
        <v>234</v>
      </c>
      <c r="B25" s="15"/>
      <c r="C25" s="15" t="s">
        <v>64</v>
      </c>
      <c r="D25" s="93">
        <v>335.1630691455749</v>
      </c>
      <c r="E25" s="81"/>
      <c r="F25" s="112" t="s">
        <v>545</v>
      </c>
      <c r="G25" s="15"/>
      <c r="H25" s="16" t="s">
        <v>234</v>
      </c>
      <c r="I25" s="66"/>
      <c r="J25" s="66"/>
      <c r="K25" s="114" t="s">
        <v>598</v>
      </c>
      <c r="L25" s="94">
        <v>1</v>
      </c>
      <c r="M25" s="95">
        <v>3175.2216796875</v>
      </c>
      <c r="N25" s="95">
        <v>524.3594970703125</v>
      </c>
      <c r="O25" s="77"/>
      <c r="P25" s="96"/>
      <c r="Q25" s="96"/>
      <c r="R25" s="97"/>
      <c r="S25" s="51">
        <v>1</v>
      </c>
      <c r="T25" s="51">
        <v>0</v>
      </c>
      <c r="U25" s="52">
        <v>0</v>
      </c>
      <c r="V25" s="52">
        <v>0.021739</v>
      </c>
      <c r="W25" s="52">
        <v>0.046434</v>
      </c>
      <c r="X25" s="52">
        <v>0.523103</v>
      </c>
      <c r="Y25" s="52">
        <v>0</v>
      </c>
      <c r="Z25" s="52">
        <v>0</v>
      </c>
      <c r="AA25" s="82">
        <v>25</v>
      </c>
      <c r="AB25" s="82"/>
      <c r="AC25" s="98"/>
      <c r="AD25" s="85" t="s">
        <v>439</v>
      </c>
      <c r="AE25" s="85">
        <v>2479</v>
      </c>
      <c r="AF25" s="85">
        <v>6236</v>
      </c>
      <c r="AG25" s="85">
        <v>4290</v>
      </c>
      <c r="AH25" s="85">
        <v>506</v>
      </c>
      <c r="AI25" s="85"/>
      <c r="AJ25" s="85" t="s">
        <v>463</v>
      </c>
      <c r="AK25" s="85" t="s">
        <v>486</v>
      </c>
      <c r="AL25" s="90" t="s">
        <v>507</v>
      </c>
      <c r="AM25" s="85"/>
      <c r="AN25" s="87">
        <v>39042.81773148148</v>
      </c>
      <c r="AO25" s="90" t="s">
        <v>529</v>
      </c>
      <c r="AP25" s="85" t="b">
        <v>0</v>
      </c>
      <c r="AQ25" s="85" t="b">
        <v>0</v>
      </c>
      <c r="AR25" s="85" t="b">
        <v>0</v>
      </c>
      <c r="AS25" s="85"/>
      <c r="AT25" s="85">
        <v>241</v>
      </c>
      <c r="AU25" s="90" t="s">
        <v>538</v>
      </c>
      <c r="AV25" s="85" t="b">
        <v>0</v>
      </c>
      <c r="AW25" s="85" t="s">
        <v>549</v>
      </c>
      <c r="AX25" s="90" t="s">
        <v>572</v>
      </c>
      <c r="AY25" s="85" t="s">
        <v>65</v>
      </c>
      <c r="AZ25" s="85" t="str">
        <f>REPLACE(INDEX(GroupVertices[Group],MATCH(Vertices[[#This Row],[Vertex]],GroupVertices[Vertex],0)),1,1,"")</f>
        <v>1</v>
      </c>
      <c r="BA25" s="51"/>
      <c r="BB25" s="51"/>
      <c r="BC25" s="51"/>
      <c r="BD25" s="51"/>
      <c r="BE25" s="51"/>
      <c r="BF25" s="51"/>
      <c r="BG25" s="51"/>
      <c r="BH25" s="51"/>
      <c r="BI25" s="51"/>
      <c r="BJ25" s="51"/>
      <c r="BK25" s="51"/>
      <c r="BL25" s="52"/>
      <c r="BM25" s="51"/>
      <c r="BN25" s="52"/>
      <c r="BO25" s="51"/>
      <c r="BP25" s="52"/>
      <c r="BQ25" s="51"/>
      <c r="BR25" s="52"/>
      <c r="BS25" s="51"/>
      <c r="BT25" s="2"/>
      <c r="BU25" s="3"/>
      <c r="BV25" s="3"/>
      <c r="BW25" s="3"/>
      <c r="BX25" s="3"/>
    </row>
    <row r="26" spans="1:76" ht="15">
      <c r="A26" s="14" t="s">
        <v>235</v>
      </c>
      <c r="B26" s="15"/>
      <c r="C26" s="15" t="s">
        <v>64</v>
      </c>
      <c r="D26" s="93">
        <v>425.9949446236738</v>
      </c>
      <c r="E26" s="81"/>
      <c r="F26" s="112" t="s">
        <v>546</v>
      </c>
      <c r="G26" s="15"/>
      <c r="H26" s="16" t="s">
        <v>235</v>
      </c>
      <c r="I26" s="66"/>
      <c r="J26" s="66"/>
      <c r="K26" s="114" t="s">
        <v>599</v>
      </c>
      <c r="L26" s="94">
        <v>1</v>
      </c>
      <c r="M26" s="95">
        <v>1926.7652587890625</v>
      </c>
      <c r="N26" s="95">
        <v>570.23681640625</v>
      </c>
      <c r="O26" s="77"/>
      <c r="P26" s="96"/>
      <c r="Q26" s="96"/>
      <c r="R26" s="97"/>
      <c r="S26" s="51">
        <v>1</v>
      </c>
      <c r="T26" s="51">
        <v>0</v>
      </c>
      <c r="U26" s="52">
        <v>0</v>
      </c>
      <c r="V26" s="52">
        <v>0.021739</v>
      </c>
      <c r="W26" s="52">
        <v>0.046434</v>
      </c>
      <c r="X26" s="52">
        <v>0.523103</v>
      </c>
      <c r="Y26" s="52">
        <v>0</v>
      </c>
      <c r="Z26" s="52">
        <v>0</v>
      </c>
      <c r="AA26" s="82">
        <v>26</v>
      </c>
      <c r="AB26" s="82"/>
      <c r="AC26" s="98"/>
      <c r="AD26" s="85" t="s">
        <v>440</v>
      </c>
      <c r="AE26" s="85">
        <v>782</v>
      </c>
      <c r="AF26" s="85">
        <v>9495</v>
      </c>
      <c r="AG26" s="85">
        <v>57158</v>
      </c>
      <c r="AH26" s="85">
        <v>87231</v>
      </c>
      <c r="AI26" s="85"/>
      <c r="AJ26" s="85" t="s">
        <v>464</v>
      </c>
      <c r="AK26" s="85" t="s">
        <v>487</v>
      </c>
      <c r="AL26" s="90" t="s">
        <v>508</v>
      </c>
      <c r="AM26" s="85"/>
      <c r="AN26" s="87">
        <v>39073.07859953704</v>
      </c>
      <c r="AO26" s="90" t="s">
        <v>530</v>
      </c>
      <c r="AP26" s="85" t="b">
        <v>0</v>
      </c>
      <c r="AQ26" s="85" t="b">
        <v>0</v>
      </c>
      <c r="AR26" s="85" t="b">
        <v>1</v>
      </c>
      <c r="AS26" s="85"/>
      <c r="AT26" s="85">
        <v>649</v>
      </c>
      <c r="AU26" s="90" t="s">
        <v>534</v>
      </c>
      <c r="AV26" s="85" t="b">
        <v>0</v>
      </c>
      <c r="AW26" s="85" t="s">
        <v>549</v>
      </c>
      <c r="AX26" s="90" t="s">
        <v>573</v>
      </c>
      <c r="AY26" s="85" t="s">
        <v>65</v>
      </c>
      <c r="AZ26" s="85" t="str">
        <f>REPLACE(INDEX(GroupVertices[Group],MATCH(Vertices[[#This Row],[Vertex]],GroupVertices[Vertex],0)),1,1,"")</f>
        <v>1</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14" t="s">
        <v>236</v>
      </c>
      <c r="B27" s="15"/>
      <c r="C27" s="15" t="s">
        <v>64</v>
      </c>
      <c r="D27" s="93">
        <v>181.3982771809625</v>
      </c>
      <c r="E27" s="81"/>
      <c r="F27" s="112" t="s">
        <v>547</v>
      </c>
      <c r="G27" s="15"/>
      <c r="H27" s="16" t="s">
        <v>236</v>
      </c>
      <c r="I27" s="66"/>
      <c r="J27" s="66"/>
      <c r="K27" s="114" t="s">
        <v>600</v>
      </c>
      <c r="L27" s="94">
        <v>1</v>
      </c>
      <c r="M27" s="95">
        <v>3069.021728515625</v>
      </c>
      <c r="N27" s="95">
        <v>9566.3955078125</v>
      </c>
      <c r="O27" s="77"/>
      <c r="P27" s="96"/>
      <c r="Q27" s="96"/>
      <c r="R27" s="97"/>
      <c r="S27" s="51">
        <v>1</v>
      </c>
      <c r="T27" s="51">
        <v>0</v>
      </c>
      <c r="U27" s="52">
        <v>0</v>
      </c>
      <c r="V27" s="52">
        <v>0.021739</v>
      </c>
      <c r="W27" s="52">
        <v>0.046434</v>
      </c>
      <c r="X27" s="52">
        <v>0.523103</v>
      </c>
      <c r="Y27" s="52">
        <v>0</v>
      </c>
      <c r="Z27" s="52">
        <v>0</v>
      </c>
      <c r="AA27" s="82">
        <v>27</v>
      </c>
      <c r="AB27" s="82"/>
      <c r="AC27" s="98"/>
      <c r="AD27" s="85" t="s">
        <v>441</v>
      </c>
      <c r="AE27" s="85">
        <v>659</v>
      </c>
      <c r="AF27" s="85">
        <v>719</v>
      </c>
      <c r="AG27" s="85">
        <v>2984</v>
      </c>
      <c r="AH27" s="85">
        <v>3042</v>
      </c>
      <c r="AI27" s="85"/>
      <c r="AJ27" s="85" t="s">
        <v>465</v>
      </c>
      <c r="AK27" s="85" t="s">
        <v>488</v>
      </c>
      <c r="AL27" s="90" t="s">
        <v>509</v>
      </c>
      <c r="AM27" s="85"/>
      <c r="AN27" s="87">
        <v>39743.06155092592</v>
      </c>
      <c r="AO27" s="90" t="s">
        <v>531</v>
      </c>
      <c r="AP27" s="85" t="b">
        <v>0</v>
      </c>
      <c r="AQ27" s="85" t="b">
        <v>0</v>
      </c>
      <c r="AR27" s="85" t="b">
        <v>0</v>
      </c>
      <c r="AS27" s="85"/>
      <c r="AT27" s="85">
        <v>46</v>
      </c>
      <c r="AU27" s="90" t="s">
        <v>535</v>
      </c>
      <c r="AV27" s="85" t="b">
        <v>0</v>
      </c>
      <c r="AW27" s="85" t="s">
        <v>549</v>
      </c>
      <c r="AX27" s="90" t="s">
        <v>574</v>
      </c>
      <c r="AY27" s="85" t="s">
        <v>65</v>
      </c>
      <c r="AZ27" s="85" t="str">
        <f>REPLACE(INDEX(GroupVertices[Group],MATCH(Vertices[[#This Row],[Vertex]],GroupVertices[Vertex],0)),1,1,"")</f>
        <v>1</v>
      </c>
      <c r="BA27" s="51"/>
      <c r="BB27" s="51"/>
      <c r="BC27" s="51"/>
      <c r="BD27" s="51"/>
      <c r="BE27" s="51"/>
      <c r="BF27" s="51"/>
      <c r="BG27" s="51"/>
      <c r="BH27" s="51"/>
      <c r="BI27" s="51"/>
      <c r="BJ27" s="51"/>
      <c r="BK27" s="51"/>
      <c r="BL27" s="52"/>
      <c r="BM27" s="51"/>
      <c r="BN27" s="52"/>
      <c r="BO27" s="51"/>
      <c r="BP27" s="52"/>
      <c r="BQ27" s="51"/>
      <c r="BR27" s="52"/>
      <c r="BS27" s="51"/>
      <c r="BT27" s="2"/>
      <c r="BU27" s="3"/>
      <c r="BV27" s="3"/>
      <c r="BW27" s="3"/>
      <c r="BX27" s="3"/>
    </row>
    <row r="28" spans="1:76" ht="15">
      <c r="A28" s="99" t="s">
        <v>237</v>
      </c>
      <c r="B28" s="100"/>
      <c r="C28" s="100" t="s">
        <v>64</v>
      </c>
      <c r="D28" s="101">
        <v>194.02388000133035</v>
      </c>
      <c r="E28" s="102"/>
      <c r="F28" s="113" t="s">
        <v>548</v>
      </c>
      <c r="G28" s="100"/>
      <c r="H28" s="103" t="s">
        <v>237</v>
      </c>
      <c r="I28" s="104"/>
      <c r="J28" s="104"/>
      <c r="K28" s="115" t="s">
        <v>601</v>
      </c>
      <c r="L28" s="105">
        <v>1</v>
      </c>
      <c r="M28" s="106">
        <v>243.15306091308594</v>
      </c>
      <c r="N28" s="106">
        <v>3694.087158203125</v>
      </c>
      <c r="O28" s="107"/>
      <c r="P28" s="108"/>
      <c r="Q28" s="108"/>
      <c r="R28" s="109"/>
      <c r="S28" s="51">
        <v>1</v>
      </c>
      <c r="T28" s="51">
        <v>0</v>
      </c>
      <c r="U28" s="52">
        <v>0</v>
      </c>
      <c r="V28" s="52">
        <v>0.021739</v>
      </c>
      <c r="W28" s="52">
        <v>0.046434</v>
      </c>
      <c r="X28" s="52">
        <v>0.523103</v>
      </c>
      <c r="Y28" s="52">
        <v>0</v>
      </c>
      <c r="Z28" s="52">
        <v>0</v>
      </c>
      <c r="AA28" s="110">
        <v>28</v>
      </c>
      <c r="AB28" s="110"/>
      <c r="AC28" s="111"/>
      <c r="AD28" s="85" t="s">
        <v>442</v>
      </c>
      <c r="AE28" s="85">
        <v>631</v>
      </c>
      <c r="AF28" s="85">
        <v>1172</v>
      </c>
      <c r="AG28" s="85">
        <v>2735</v>
      </c>
      <c r="AH28" s="85">
        <v>5067</v>
      </c>
      <c r="AI28" s="85"/>
      <c r="AJ28" s="85" t="s">
        <v>466</v>
      </c>
      <c r="AK28" s="85" t="s">
        <v>489</v>
      </c>
      <c r="AL28" s="90" t="s">
        <v>510</v>
      </c>
      <c r="AM28" s="85"/>
      <c r="AN28" s="87">
        <v>39896.097291666665</v>
      </c>
      <c r="AO28" s="90" t="s">
        <v>532</v>
      </c>
      <c r="AP28" s="85" t="b">
        <v>1</v>
      </c>
      <c r="AQ28" s="85" t="b">
        <v>0</v>
      </c>
      <c r="AR28" s="85" t="b">
        <v>1</v>
      </c>
      <c r="AS28" s="85"/>
      <c r="AT28" s="85">
        <v>134</v>
      </c>
      <c r="AU28" s="90" t="s">
        <v>534</v>
      </c>
      <c r="AV28" s="85" t="b">
        <v>0</v>
      </c>
      <c r="AW28" s="85" t="s">
        <v>549</v>
      </c>
      <c r="AX28" s="90" t="s">
        <v>575</v>
      </c>
      <c r="AY28" s="85" t="s">
        <v>65</v>
      </c>
      <c r="AZ28" s="85" t="str">
        <f>REPLACE(INDEX(GroupVertices[Group],MATCH(Vertices[[#This Row],[Vertex]],GroupVertices[Vertex],0)),1,1,"")</f>
        <v>1</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hyperlinks>
    <hyperlink ref="AL3" r:id="rId1" display="https://t.co/0nfLztDKEb"/>
    <hyperlink ref="AL4" r:id="rId2" display="https://t.co/z9caJedNWU"/>
    <hyperlink ref="AL5" r:id="rId3" display="https://t.co/JkMPoiVX66"/>
    <hyperlink ref="AL8" r:id="rId4" display="http://sicodinet.unileon.es/"/>
    <hyperlink ref="AL9" r:id="rId5" display="http://t.co/CNxjc2FNaB"/>
    <hyperlink ref="AL10" r:id="rId6" display="https://www.linkedin.com/pub/eswara-prasad-n/30/b79/34a"/>
    <hyperlink ref="AL11" r:id="rId7" display="http://datao.net/"/>
    <hyperlink ref="AL12" r:id="rId8" display="https://neo4j.com/"/>
    <hyperlink ref="AL13" r:id="rId9" display="https://www.linkedin.com/in/amyhodler"/>
    <hyperlink ref="AL14" r:id="rId10" display="https://t.co/CWrzdyq2Vw"/>
    <hyperlink ref="AL16" r:id="rId11" display="https://t.co/skbEAL43iG"/>
    <hyperlink ref="AL18" r:id="rId12" display="https://t.co/JSIaZFs3j6"/>
    <hyperlink ref="AL19" r:id="rId13" display="https://t.co/eYi0BGJpC9"/>
    <hyperlink ref="AL20" r:id="rId14" display="https://t.co/wV41XJOTc3"/>
    <hyperlink ref="AL21" r:id="rId15" display="http://www.syncedreview.com/"/>
    <hyperlink ref="AL22" r:id="rId16" display="http://t.co/5Qa27MPSYy"/>
    <hyperlink ref="AL23" r:id="rId17" display="https://t.co/KMsZ990bdY"/>
    <hyperlink ref="AL25" r:id="rId18" display="http://t.co/3tt6ytJ0U7"/>
    <hyperlink ref="AL26" r:id="rId19" display="http://t.co/NlsofJ8aQb"/>
    <hyperlink ref="AL27" r:id="rId20" display="https://t.co/5c0MvBy7lL"/>
    <hyperlink ref="AL28" r:id="rId21" display="https://t.co/quZZPKd9sB"/>
    <hyperlink ref="AO3" r:id="rId22" display="https://pbs.twimg.com/profile_banners/278486993/1467232124"/>
    <hyperlink ref="AO4" r:id="rId23" display="https://pbs.twimg.com/profile_banners/599665849/1562184514"/>
    <hyperlink ref="AO5" r:id="rId24" display="https://pbs.twimg.com/profile_banners/553806984/1475272513"/>
    <hyperlink ref="AO7" r:id="rId25" display="https://pbs.twimg.com/profile_banners/626065681/1566826635"/>
    <hyperlink ref="AO8" r:id="rId26" display="https://pbs.twimg.com/profile_banners/71779714/1493130582"/>
    <hyperlink ref="AO9" r:id="rId27" display="https://pbs.twimg.com/profile_banners/2722863132/1407722952"/>
    <hyperlink ref="AO12" r:id="rId28" display="https://pbs.twimg.com/profile_banners/22467617/1562964868"/>
    <hyperlink ref="AO13" r:id="rId29" display="https://pbs.twimg.com/profile_banners/48175748/1437099786"/>
    <hyperlink ref="AO14" r:id="rId30" display="https://pbs.twimg.com/profile_banners/61776242/1428021044"/>
    <hyperlink ref="AO16" r:id="rId31" display="https://pbs.twimg.com/profile_banners/38237581/1566978538"/>
    <hyperlink ref="AO17" r:id="rId32" display="https://pbs.twimg.com/profile_banners/46370584/1534416608"/>
    <hyperlink ref="AO18" r:id="rId33" display="https://pbs.twimg.com/profile_banners/997508582630461440/1531407073"/>
    <hyperlink ref="AO19" r:id="rId34" display="https://pbs.twimg.com/profile_banners/612062102/1396787106"/>
    <hyperlink ref="AO20" r:id="rId35" display="https://pbs.twimg.com/profile_banners/997846874/1459514215"/>
    <hyperlink ref="AO21" r:id="rId36" display="https://pbs.twimg.com/profile_banners/819861340294524928/1530035445"/>
    <hyperlink ref="AO22" r:id="rId37" display="https://pbs.twimg.com/profile_banners/1381891062/1415981488"/>
    <hyperlink ref="AO23" r:id="rId38" display="https://pbs.twimg.com/profile_banners/954001/1413302516"/>
    <hyperlink ref="AO24" r:id="rId39" display="https://pbs.twimg.com/profile_banners/908648124406747139/1506785027"/>
    <hyperlink ref="AO25" r:id="rId40" display="https://pbs.twimg.com/profile_banners/13611/1552310780"/>
    <hyperlink ref="AO26" r:id="rId41" display="https://pbs.twimg.com/profile_banners/143883/1400163495"/>
    <hyperlink ref="AO27" r:id="rId42" display="https://pbs.twimg.com/profile_banners/16897949/1504156677"/>
    <hyperlink ref="AO28" r:id="rId43" display="https://pbs.twimg.com/profile_banners/26155124/1410458792"/>
    <hyperlink ref="AU3" r:id="rId44" display="http://abs.twimg.com/images/themes/theme9/bg.gif"/>
    <hyperlink ref="AU4" r:id="rId45" display="http://abs.twimg.com/images/themes/theme1/bg.png"/>
    <hyperlink ref="AU5" r:id="rId46" display="http://abs.twimg.com/images/themes/theme1/bg.png"/>
    <hyperlink ref="AU6" r:id="rId47" display="http://abs.twimg.com/images/themes/theme1/bg.png"/>
    <hyperlink ref="AU7" r:id="rId48" display="http://abs.twimg.com/images/themes/theme1/bg.png"/>
    <hyperlink ref="AU8" r:id="rId49" display="http://abs.twimg.com/images/themes/theme1/bg.png"/>
    <hyperlink ref="AU9" r:id="rId50" display="http://abs.twimg.com/images/themes/theme1/bg.png"/>
    <hyperlink ref="AU10" r:id="rId51" display="http://abs.twimg.com/images/themes/theme1/bg.png"/>
    <hyperlink ref="AU11" r:id="rId52" display="http://abs.twimg.com/images/themes/theme1/bg.png"/>
    <hyperlink ref="AU12" r:id="rId53" display="http://abs.twimg.com/images/themes/theme1/bg.png"/>
    <hyperlink ref="AU13" r:id="rId54" display="http://abs.twimg.com/images/themes/theme5/bg.gif"/>
    <hyperlink ref="AU14" r:id="rId55" display="http://abs.twimg.com/images/themes/theme12/bg.gif"/>
    <hyperlink ref="AU15" r:id="rId56" display="http://abs.twimg.com/images/themes/theme1/bg.png"/>
    <hyperlink ref="AU16" r:id="rId57" display="http://abs.twimg.com/images/themes/theme1/bg.png"/>
    <hyperlink ref="AU17" r:id="rId58" display="http://abs.twimg.com/images/themes/theme1/bg.png"/>
    <hyperlink ref="AU18" r:id="rId59" display="http://abs.twimg.com/images/themes/theme1/bg.png"/>
    <hyperlink ref="AU19" r:id="rId60" display="http://abs.twimg.com/images/themes/theme7/bg.gif"/>
    <hyperlink ref="AU20" r:id="rId61" display="http://abs.twimg.com/images/themes/theme1/bg.png"/>
    <hyperlink ref="AU21" r:id="rId62" display="http://abs.twimg.com/images/themes/theme1/bg.png"/>
    <hyperlink ref="AU22" r:id="rId63" display="http://abs.twimg.com/images/themes/theme1/bg.png"/>
    <hyperlink ref="AU23" r:id="rId64" display="http://abs.twimg.com/images/themes/theme1/bg.png"/>
    <hyperlink ref="AU25" r:id="rId65" display="http://abs.twimg.com/images/themes/theme6/bg.gif"/>
    <hyperlink ref="AU26" r:id="rId66" display="http://abs.twimg.com/images/themes/theme1/bg.png"/>
    <hyperlink ref="AU27" r:id="rId67" display="http://abs.twimg.com/images/themes/theme5/bg.gif"/>
    <hyperlink ref="AU28" r:id="rId68" display="http://abs.twimg.com/images/themes/theme1/bg.png"/>
    <hyperlink ref="F3" r:id="rId69" display="http://pbs.twimg.com/profile_images/712782956205588480/SH-FHeKq_normal.jpg"/>
    <hyperlink ref="F4" r:id="rId70" display="http://pbs.twimg.com/profile_images/1146512202343411712/U4i7A5cb_normal.png"/>
    <hyperlink ref="F5" r:id="rId71" display="http://pbs.twimg.com/profile_images/702953337335869440/e6OrEtdF_normal.png"/>
    <hyperlink ref="F6" r:id="rId72" display="http://pbs.twimg.com/profile_images/748522634460143616/4Jt7b94z_normal.jpg"/>
    <hyperlink ref="F7" r:id="rId73" display="http://pbs.twimg.com/profile_images/1032649902587822080/rEKD8K25_normal.jpg"/>
    <hyperlink ref="F8" r:id="rId74" display="http://pbs.twimg.com/profile_images/474249917565636608/XjM9GUjo_normal.jpeg"/>
    <hyperlink ref="F9" r:id="rId75" display="http://pbs.twimg.com/profile_images/498648813335089152/pIxLdYiR_normal.png"/>
    <hyperlink ref="F10" r:id="rId76" display="http://pbs.twimg.com/profile_images/615354963154178050/wzjxHZKY_normal.jpg"/>
    <hyperlink ref="F11" r:id="rId77" display="http://pbs.twimg.com/profile_images/378800000049138190/bed958d50d6aeeeac8961e3a3b4a4781_normal.jpeg"/>
    <hyperlink ref="F12" r:id="rId78" display="http://pbs.twimg.com/profile_images/880015248324837376/rsuw4VRB_normal.jpg"/>
    <hyperlink ref="F13" r:id="rId79" display="http://pbs.twimg.com/profile_images/862312013070028800/DAvZrhi2_normal.jpg"/>
    <hyperlink ref="F14" r:id="rId80" display="http://pbs.twimg.com/profile_images/972478822107955200/sw9usOmV_normal.jpg"/>
    <hyperlink ref="F15" r:id="rId81" display="http://abs.twimg.com/sticky/default_profile_images/default_profile_normal.png"/>
    <hyperlink ref="F16" r:id="rId82" display="http://pbs.twimg.com/profile_images/1145608301033533440/6vNXqPlJ_normal.jpg"/>
    <hyperlink ref="F17" r:id="rId83" display="http://pbs.twimg.com/profile_images/972474830019809285/KvyRohui_normal.jpg"/>
    <hyperlink ref="F18" r:id="rId84" display="http://pbs.twimg.com/profile_images/997510619392761856/lQQ_HsDi_normal.jpg"/>
    <hyperlink ref="F19" r:id="rId85" display="http://pbs.twimg.com/profile_images/1014081717819363328/zKBBtKPL_normal.jpg"/>
    <hyperlink ref="F20" r:id="rId86" display="http://pbs.twimg.com/profile_images/691627811044462593/QdmMKZtE_normal.jpg"/>
    <hyperlink ref="F21" r:id="rId87" display="http://pbs.twimg.com/profile_images/895029477192851456/7dh0KKva_normal.jpg"/>
    <hyperlink ref="F22" r:id="rId88" display="http://pbs.twimg.com/profile_images/378800000378856462/f9bf92c7eaca834369201ca661e461c7_normal.png"/>
    <hyperlink ref="F23" r:id="rId89" display="http://pbs.twimg.com/profile_images/748713872211587072/Omela31Y_normal.jpg"/>
    <hyperlink ref="F24" r:id="rId90" display="http://pbs.twimg.com/profile_images/914147946190516224/nbPDinMT_normal.jpg"/>
    <hyperlink ref="F25" r:id="rId91" display="http://pbs.twimg.com/profile_images/1105052956263632896/nt6wdH-o_normal.png"/>
    <hyperlink ref="F26" r:id="rId92" display="http://pbs.twimg.com/profile_images/973729739599941632/xY7Rzg-o_normal.jpg"/>
    <hyperlink ref="F27" r:id="rId93" display="http://pbs.twimg.com/profile_images/783346847972593664/EldQXGOt_normal.jpg"/>
    <hyperlink ref="F28" r:id="rId94" display="http://pbs.twimg.com/profile_images/3760071618/d215633771a2732f1c5df22f9ecfa54e_normal.jpeg"/>
    <hyperlink ref="AX3" r:id="rId95" display="https://twitter.com/ikwattro"/>
    <hyperlink ref="AX4" r:id="rId96" display="https://twitter.com/graphconnect"/>
    <hyperlink ref="AX5" r:id="rId97" display="https://twitter.com/kristophediaz"/>
    <hyperlink ref="AX6" r:id="rId98" display="https://twitter.com/johncaito"/>
    <hyperlink ref="AX7" r:id="rId99" display="https://twitter.com/_nicolascantu"/>
    <hyperlink ref="AX8" r:id="rId100" display="https://twitter.com/enrikelopez"/>
    <hyperlink ref="AX9" r:id="rId101" display="https://twitter.com/allthingsgraph"/>
    <hyperlink ref="AX10" r:id="rId102" display="https://twitter.com/neprasad"/>
    <hyperlink ref="AX11" r:id="rId103" display="https://twitter.com/datao"/>
    <hyperlink ref="AX12" r:id="rId104" display="https://twitter.com/neo4j"/>
    <hyperlink ref="AX13" r:id="rId105" display="https://twitter.com/amyhodler"/>
    <hyperlink ref="AX14" r:id="rId106" display="https://twitter.com/cjisalock"/>
    <hyperlink ref="AX15" r:id="rId107" display="https://twitter.com/suman_1983"/>
    <hyperlink ref="AX16" r:id="rId108" display="https://twitter.com/ubs"/>
    <hyperlink ref="AX17" r:id="rId109" display="https://twitter.com/bajajvaurn"/>
    <hyperlink ref="AX18" r:id="rId110" display="https://twitter.com/jocelyn_neo4j"/>
    <hyperlink ref="AX19" r:id="rId111" display="https://twitter.com/inserpio"/>
    <hyperlink ref="AX20" r:id="rId112" display="https://twitter.com/mlmattou"/>
    <hyperlink ref="AX21" r:id="rId113" display="https://twitter.com/synced_global"/>
    <hyperlink ref="AX22" r:id="rId114" display="https://twitter.com/graph_aware"/>
    <hyperlink ref="AX23" r:id="rId115" display="https://twitter.com/ryguyrg"/>
    <hyperlink ref="AX24" r:id="rId116" display="https://twitter.com/wixonchris"/>
    <hyperlink ref="AX25" r:id="rId117" display="https://twitter.com/redmonk"/>
    <hyperlink ref="AX26" r:id="rId118" display="https://twitter.com/sogrady"/>
    <hyperlink ref="AX27" r:id="rId119" display="https://twitter.com/bwmerkl"/>
    <hyperlink ref="AX28" r:id="rId120" display="https://twitter.com/davidmeza1"/>
  </hyperlinks>
  <printOptions/>
  <pageMargins left="0.7" right="0.7" top="0.75" bottom="0.75" header="0.3" footer="0.3"/>
  <pageSetup horizontalDpi="600" verticalDpi="600" orientation="portrait" r:id="rId124"/>
  <legacyDrawing r:id="rId122"/>
  <tableParts>
    <tablePart r:id="rId12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666</v>
      </c>
      <c r="Z2" s="13" t="s">
        <v>675</v>
      </c>
      <c r="AA2" s="13" t="s">
        <v>693</v>
      </c>
      <c r="AB2" s="13" t="s">
        <v>723</v>
      </c>
      <c r="AC2" s="13" t="s">
        <v>759</v>
      </c>
      <c r="AD2" s="13" t="s">
        <v>777</v>
      </c>
      <c r="AE2" s="13" t="s">
        <v>778</v>
      </c>
      <c r="AF2" s="13" t="s">
        <v>787</v>
      </c>
      <c r="AG2" s="67" t="s">
        <v>906</v>
      </c>
      <c r="AH2" s="67" t="s">
        <v>907</v>
      </c>
      <c r="AI2" s="67" t="s">
        <v>908</v>
      </c>
      <c r="AJ2" s="67" t="s">
        <v>909</v>
      </c>
      <c r="AK2" s="67" t="s">
        <v>910</v>
      </c>
      <c r="AL2" s="67" t="s">
        <v>911</v>
      </c>
      <c r="AM2" s="67" t="s">
        <v>912</v>
      </c>
      <c r="AN2" s="67" t="s">
        <v>913</v>
      </c>
      <c r="AO2" s="67" t="s">
        <v>916</v>
      </c>
    </row>
    <row r="3" spans="1:41" ht="15">
      <c r="A3" s="125" t="s">
        <v>641</v>
      </c>
      <c r="B3" s="126" t="s">
        <v>646</v>
      </c>
      <c r="C3" s="126" t="s">
        <v>56</v>
      </c>
      <c r="D3" s="117"/>
      <c r="E3" s="116"/>
      <c r="F3" s="118" t="s">
        <v>985</v>
      </c>
      <c r="G3" s="119"/>
      <c r="H3" s="119"/>
      <c r="I3" s="120">
        <v>3</v>
      </c>
      <c r="J3" s="121"/>
      <c r="K3" s="51">
        <v>13</v>
      </c>
      <c r="L3" s="51">
        <v>11</v>
      </c>
      <c r="M3" s="51">
        <v>9</v>
      </c>
      <c r="N3" s="51">
        <v>20</v>
      </c>
      <c r="O3" s="51">
        <v>4</v>
      </c>
      <c r="P3" s="52">
        <v>0</v>
      </c>
      <c r="Q3" s="52">
        <v>0</v>
      </c>
      <c r="R3" s="51">
        <v>1</v>
      </c>
      <c r="S3" s="51">
        <v>0</v>
      </c>
      <c r="T3" s="51">
        <v>13</v>
      </c>
      <c r="U3" s="51">
        <v>20</v>
      </c>
      <c r="V3" s="51">
        <v>2</v>
      </c>
      <c r="W3" s="52">
        <v>1.704142</v>
      </c>
      <c r="X3" s="52">
        <v>0.07692307692307693</v>
      </c>
      <c r="Y3" s="85" t="s">
        <v>667</v>
      </c>
      <c r="Z3" s="85" t="s">
        <v>283</v>
      </c>
      <c r="AA3" s="85" t="s">
        <v>694</v>
      </c>
      <c r="AB3" s="91" t="s">
        <v>724</v>
      </c>
      <c r="AC3" s="91" t="s">
        <v>760</v>
      </c>
      <c r="AD3" s="91"/>
      <c r="AE3" s="91" t="s">
        <v>779</v>
      </c>
      <c r="AF3" s="91" t="s">
        <v>788</v>
      </c>
      <c r="AG3" s="128">
        <v>3</v>
      </c>
      <c r="AH3" s="131">
        <v>0.8670520231213873</v>
      </c>
      <c r="AI3" s="128">
        <v>1</v>
      </c>
      <c r="AJ3" s="131">
        <v>0.28901734104046245</v>
      </c>
      <c r="AK3" s="128">
        <v>0</v>
      </c>
      <c r="AL3" s="131">
        <v>0</v>
      </c>
      <c r="AM3" s="128">
        <v>342</v>
      </c>
      <c r="AN3" s="131">
        <v>98.84393063583815</v>
      </c>
      <c r="AO3" s="128">
        <v>346</v>
      </c>
    </row>
    <row r="4" spans="1:41" ht="15">
      <c r="A4" s="125" t="s">
        <v>642</v>
      </c>
      <c r="B4" s="126" t="s">
        <v>647</v>
      </c>
      <c r="C4" s="126" t="s">
        <v>56</v>
      </c>
      <c r="D4" s="122"/>
      <c r="E4" s="100"/>
      <c r="F4" s="103" t="s">
        <v>986</v>
      </c>
      <c r="G4" s="107"/>
      <c r="H4" s="107"/>
      <c r="I4" s="123">
        <v>4</v>
      </c>
      <c r="J4" s="110"/>
      <c r="K4" s="51">
        <v>7</v>
      </c>
      <c r="L4" s="51">
        <v>6</v>
      </c>
      <c r="M4" s="51">
        <v>4</v>
      </c>
      <c r="N4" s="51">
        <v>10</v>
      </c>
      <c r="O4" s="51">
        <v>3</v>
      </c>
      <c r="P4" s="52">
        <v>0</v>
      </c>
      <c r="Q4" s="52">
        <v>0</v>
      </c>
      <c r="R4" s="51">
        <v>1</v>
      </c>
      <c r="S4" s="51">
        <v>0</v>
      </c>
      <c r="T4" s="51">
        <v>7</v>
      </c>
      <c r="U4" s="51">
        <v>10</v>
      </c>
      <c r="V4" s="51">
        <v>2</v>
      </c>
      <c r="W4" s="52">
        <v>1.469388</v>
      </c>
      <c r="X4" s="52">
        <v>0.14285714285714285</v>
      </c>
      <c r="Y4" s="85" t="s">
        <v>668</v>
      </c>
      <c r="Z4" s="85" t="s">
        <v>676</v>
      </c>
      <c r="AA4" s="85" t="s">
        <v>695</v>
      </c>
      <c r="AB4" s="91" t="s">
        <v>725</v>
      </c>
      <c r="AC4" s="91" t="s">
        <v>761</v>
      </c>
      <c r="AD4" s="91"/>
      <c r="AE4" s="91" t="s">
        <v>780</v>
      </c>
      <c r="AF4" s="91" t="s">
        <v>789</v>
      </c>
      <c r="AG4" s="128">
        <v>2</v>
      </c>
      <c r="AH4" s="131">
        <v>0.8810572687224669</v>
      </c>
      <c r="AI4" s="128">
        <v>1</v>
      </c>
      <c r="AJ4" s="131">
        <v>0.44052863436123346</v>
      </c>
      <c r="AK4" s="128">
        <v>0</v>
      </c>
      <c r="AL4" s="131">
        <v>0</v>
      </c>
      <c r="AM4" s="128">
        <v>224</v>
      </c>
      <c r="AN4" s="131">
        <v>98.6784140969163</v>
      </c>
      <c r="AO4" s="128">
        <v>227</v>
      </c>
    </row>
    <row r="5" spans="1:41" ht="15">
      <c r="A5" s="125" t="s">
        <v>643</v>
      </c>
      <c r="B5" s="126" t="s">
        <v>648</v>
      </c>
      <c r="C5" s="126" t="s">
        <v>56</v>
      </c>
      <c r="D5" s="122"/>
      <c r="E5" s="100"/>
      <c r="F5" s="103" t="s">
        <v>643</v>
      </c>
      <c r="G5" s="107"/>
      <c r="H5" s="107"/>
      <c r="I5" s="123">
        <v>5</v>
      </c>
      <c r="J5" s="110"/>
      <c r="K5" s="51">
        <v>2</v>
      </c>
      <c r="L5" s="51">
        <v>1</v>
      </c>
      <c r="M5" s="51">
        <v>0</v>
      </c>
      <c r="N5" s="51">
        <v>1</v>
      </c>
      <c r="O5" s="51">
        <v>0</v>
      </c>
      <c r="P5" s="52">
        <v>0</v>
      </c>
      <c r="Q5" s="52">
        <v>0</v>
      </c>
      <c r="R5" s="51">
        <v>1</v>
      </c>
      <c r="S5" s="51">
        <v>0</v>
      </c>
      <c r="T5" s="51">
        <v>2</v>
      </c>
      <c r="U5" s="51">
        <v>1</v>
      </c>
      <c r="V5" s="51">
        <v>1</v>
      </c>
      <c r="W5" s="52">
        <v>0.5</v>
      </c>
      <c r="X5" s="52">
        <v>0.5</v>
      </c>
      <c r="Y5" s="85" t="s">
        <v>273</v>
      </c>
      <c r="Z5" s="85" t="s">
        <v>284</v>
      </c>
      <c r="AA5" s="85"/>
      <c r="AB5" s="91" t="s">
        <v>387</v>
      </c>
      <c r="AC5" s="91" t="s">
        <v>387</v>
      </c>
      <c r="AD5" s="91"/>
      <c r="AE5" s="91" t="s">
        <v>230</v>
      </c>
      <c r="AF5" s="91" t="s">
        <v>790</v>
      </c>
      <c r="AG5" s="128">
        <v>0</v>
      </c>
      <c r="AH5" s="131">
        <v>0</v>
      </c>
      <c r="AI5" s="128">
        <v>0</v>
      </c>
      <c r="AJ5" s="131">
        <v>0</v>
      </c>
      <c r="AK5" s="128">
        <v>0</v>
      </c>
      <c r="AL5" s="131">
        <v>0</v>
      </c>
      <c r="AM5" s="128">
        <v>9</v>
      </c>
      <c r="AN5" s="131">
        <v>100</v>
      </c>
      <c r="AO5" s="128">
        <v>9</v>
      </c>
    </row>
    <row r="6" spans="1:41" ht="15">
      <c r="A6" s="125" t="s">
        <v>644</v>
      </c>
      <c r="B6" s="126" t="s">
        <v>649</v>
      </c>
      <c r="C6" s="126" t="s">
        <v>56</v>
      </c>
      <c r="D6" s="122"/>
      <c r="E6" s="100"/>
      <c r="F6" s="103" t="s">
        <v>644</v>
      </c>
      <c r="G6" s="107"/>
      <c r="H6" s="107"/>
      <c r="I6" s="123">
        <v>6</v>
      </c>
      <c r="J6" s="110"/>
      <c r="K6" s="51">
        <v>2</v>
      </c>
      <c r="L6" s="51">
        <v>1</v>
      </c>
      <c r="M6" s="51">
        <v>0</v>
      </c>
      <c r="N6" s="51">
        <v>1</v>
      </c>
      <c r="O6" s="51">
        <v>0</v>
      </c>
      <c r="P6" s="52">
        <v>0</v>
      </c>
      <c r="Q6" s="52">
        <v>0</v>
      </c>
      <c r="R6" s="51">
        <v>1</v>
      </c>
      <c r="S6" s="51">
        <v>0</v>
      </c>
      <c r="T6" s="51">
        <v>2</v>
      </c>
      <c r="U6" s="51">
        <v>1</v>
      </c>
      <c r="V6" s="51">
        <v>1</v>
      </c>
      <c r="W6" s="52">
        <v>0.5</v>
      </c>
      <c r="X6" s="52">
        <v>0.5</v>
      </c>
      <c r="Y6" s="85"/>
      <c r="Z6" s="85"/>
      <c r="AA6" s="85"/>
      <c r="AB6" s="91" t="s">
        <v>387</v>
      </c>
      <c r="AC6" s="91" t="s">
        <v>387</v>
      </c>
      <c r="AD6" s="91" t="s">
        <v>228</v>
      </c>
      <c r="AE6" s="91"/>
      <c r="AF6" s="91" t="s">
        <v>791</v>
      </c>
      <c r="AG6" s="128">
        <v>2</v>
      </c>
      <c r="AH6" s="131">
        <v>4.25531914893617</v>
      </c>
      <c r="AI6" s="128">
        <v>1</v>
      </c>
      <c r="AJ6" s="131">
        <v>2.127659574468085</v>
      </c>
      <c r="AK6" s="128">
        <v>0</v>
      </c>
      <c r="AL6" s="131">
        <v>0</v>
      </c>
      <c r="AM6" s="128">
        <v>44</v>
      </c>
      <c r="AN6" s="131">
        <v>93.61702127659575</v>
      </c>
      <c r="AO6" s="128">
        <v>47</v>
      </c>
    </row>
    <row r="7" spans="1:41" ht="15">
      <c r="A7" s="125" t="s">
        <v>645</v>
      </c>
      <c r="B7" s="126" t="s">
        <v>650</v>
      </c>
      <c r="C7" s="126" t="s">
        <v>56</v>
      </c>
      <c r="D7" s="122"/>
      <c r="E7" s="100"/>
      <c r="F7" s="103" t="s">
        <v>987</v>
      </c>
      <c r="G7" s="107"/>
      <c r="H7" s="107"/>
      <c r="I7" s="123">
        <v>7</v>
      </c>
      <c r="J7" s="110"/>
      <c r="K7" s="51">
        <v>2</v>
      </c>
      <c r="L7" s="51">
        <v>2</v>
      </c>
      <c r="M7" s="51">
        <v>0</v>
      </c>
      <c r="N7" s="51">
        <v>2</v>
      </c>
      <c r="O7" s="51">
        <v>1</v>
      </c>
      <c r="P7" s="52">
        <v>0</v>
      </c>
      <c r="Q7" s="52">
        <v>0</v>
      </c>
      <c r="R7" s="51">
        <v>1</v>
      </c>
      <c r="S7" s="51">
        <v>0</v>
      </c>
      <c r="T7" s="51">
        <v>2</v>
      </c>
      <c r="U7" s="51">
        <v>2</v>
      </c>
      <c r="V7" s="51">
        <v>1</v>
      </c>
      <c r="W7" s="52">
        <v>0.5</v>
      </c>
      <c r="X7" s="52">
        <v>0.5</v>
      </c>
      <c r="Y7" s="85" t="s">
        <v>268</v>
      </c>
      <c r="Z7" s="85" t="s">
        <v>282</v>
      </c>
      <c r="AA7" s="85" t="s">
        <v>287</v>
      </c>
      <c r="AB7" s="91" t="s">
        <v>726</v>
      </c>
      <c r="AC7" s="91" t="s">
        <v>762</v>
      </c>
      <c r="AD7" s="91"/>
      <c r="AE7" s="91" t="s">
        <v>217</v>
      </c>
      <c r="AF7" s="91" t="s">
        <v>792</v>
      </c>
      <c r="AG7" s="128">
        <v>0</v>
      </c>
      <c r="AH7" s="131">
        <v>0</v>
      </c>
      <c r="AI7" s="128">
        <v>0</v>
      </c>
      <c r="AJ7" s="131">
        <v>0</v>
      </c>
      <c r="AK7" s="128">
        <v>0</v>
      </c>
      <c r="AL7" s="131">
        <v>0</v>
      </c>
      <c r="AM7" s="128">
        <v>28</v>
      </c>
      <c r="AN7" s="131">
        <v>100</v>
      </c>
      <c r="AO7" s="128">
        <v>28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641</v>
      </c>
      <c r="B2" s="91" t="s">
        <v>226</v>
      </c>
      <c r="C2" s="85">
        <f>VLOOKUP(GroupVertices[[#This Row],[Vertex]],Vertices[],MATCH("ID",Vertices[[#Headers],[Vertex]:[Vertex Content Word Count]],0),FALSE)</f>
        <v>4</v>
      </c>
    </row>
    <row r="3" spans="1:3" ht="15">
      <c r="A3" s="85" t="s">
        <v>641</v>
      </c>
      <c r="B3" s="91" t="s">
        <v>237</v>
      </c>
      <c r="C3" s="85">
        <f>VLOOKUP(GroupVertices[[#This Row],[Vertex]],Vertices[],MATCH("ID",Vertices[[#Headers],[Vertex]:[Vertex Content Word Count]],0),FALSE)</f>
        <v>28</v>
      </c>
    </row>
    <row r="4" spans="1:3" ht="15">
      <c r="A4" s="85" t="s">
        <v>641</v>
      </c>
      <c r="B4" s="91" t="s">
        <v>236</v>
      </c>
      <c r="C4" s="85">
        <f>VLOOKUP(GroupVertices[[#This Row],[Vertex]],Vertices[],MATCH("ID",Vertices[[#Headers],[Vertex]:[Vertex Content Word Count]],0),FALSE)</f>
        <v>27</v>
      </c>
    </row>
    <row r="5" spans="1:3" ht="15">
      <c r="A5" s="85" t="s">
        <v>641</v>
      </c>
      <c r="B5" s="91" t="s">
        <v>235</v>
      </c>
      <c r="C5" s="85">
        <f>VLOOKUP(GroupVertices[[#This Row],[Vertex]],Vertices[],MATCH("ID",Vertices[[#Headers],[Vertex]:[Vertex Content Word Count]],0),FALSE)</f>
        <v>26</v>
      </c>
    </row>
    <row r="6" spans="1:3" ht="15">
      <c r="A6" s="85" t="s">
        <v>641</v>
      </c>
      <c r="B6" s="91" t="s">
        <v>234</v>
      </c>
      <c r="C6" s="85">
        <f>VLOOKUP(GroupVertices[[#This Row],[Vertex]],Vertices[],MATCH("ID",Vertices[[#Headers],[Vertex]:[Vertex Content Word Count]],0),FALSE)</f>
        <v>25</v>
      </c>
    </row>
    <row r="7" spans="1:3" ht="15">
      <c r="A7" s="85" t="s">
        <v>641</v>
      </c>
      <c r="B7" s="91" t="s">
        <v>233</v>
      </c>
      <c r="C7" s="85">
        <f>VLOOKUP(GroupVertices[[#This Row],[Vertex]],Vertices[],MATCH("ID",Vertices[[#Headers],[Vertex]:[Vertex Content Word Count]],0),FALSE)</f>
        <v>24</v>
      </c>
    </row>
    <row r="8" spans="1:3" ht="15">
      <c r="A8" s="85" t="s">
        <v>641</v>
      </c>
      <c r="B8" s="91" t="s">
        <v>232</v>
      </c>
      <c r="C8" s="85">
        <f>VLOOKUP(GroupVertices[[#This Row],[Vertex]],Vertices[],MATCH("ID",Vertices[[#Headers],[Vertex]:[Vertex Content Word Count]],0),FALSE)</f>
        <v>23</v>
      </c>
    </row>
    <row r="9" spans="1:3" ht="15">
      <c r="A9" s="85" t="s">
        <v>641</v>
      </c>
      <c r="B9" s="91" t="s">
        <v>231</v>
      </c>
      <c r="C9" s="85">
        <f>VLOOKUP(GroupVertices[[#This Row],[Vertex]],Vertices[],MATCH("ID",Vertices[[#Headers],[Vertex]:[Vertex Content Word Count]],0),FALSE)</f>
        <v>22</v>
      </c>
    </row>
    <row r="10" spans="1:3" ht="15">
      <c r="A10" s="85" t="s">
        <v>641</v>
      </c>
      <c r="B10" s="91" t="s">
        <v>216</v>
      </c>
      <c r="C10" s="85">
        <f>VLOOKUP(GroupVertices[[#This Row],[Vertex]],Vertices[],MATCH("ID",Vertices[[#Headers],[Vertex]:[Vertex Content Word Count]],0),FALSE)</f>
        <v>8</v>
      </c>
    </row>
    <row r="11" spans="1:3" ht="15">
      <c r="A11" s="85" t="s">
        <v>641</v>
      </c>
      <c r="B11" s="91" t="s">
        <v>215</v>
      </c>
      <c r="C11" s="85">
        <f>VLOOKUP(GroupVertices[[#This Row],[Vertex]],Vertices[],MATCH("ID",Vertices[[#Headers],[Vertex]:[Vertex Content Word Count]],0),FALSE)</f>
        <v>7</v>
      </c>
    </row>
    <row r="12" spans="1:3" ht="15">
      <c r="A12" s="85" t="s">
        <v>641</v>
      </c>
      <c r="B12" s="91" t="s">
        <v>214</v>
      </c>
      <c r="C12" s="85">
        <f>VLOOKUP(GroupVertices[[#This Row],[Vertex]],Vertices[],MATCH("ID",Vertices[[#Headers],[Vertex]:[Vertex Content Word Count]],0),FALSE)</f>
        <v>6</v>
      </c>
    </row>
    <row r="13" spans="1:3" ht="15">
      <c r="A13" s="85" t="s">
        <v>641</v>
      </c>
      <c r="B13" s="91" t="s">
        <v>213</v>
      </c>
      <c r="C13" s="85">
        <f>VLOOKUP(GroupVertices[[#This Row],[Vertex]],Vertices[],MATCH("ID",Vertices[[#Headers],[Vertex]:[Vertex Content Word Count]],0),FALSE)</f>
        <v>5</v>
      </c>
    </row>
    <row r="14" spans="1:3" ht="15">
      <c r="A14" s="85" t="s">
        <v>641</v>
      </c>
      <c r="B14" s="91" t="s">
        <v>212</v>
      </c>
      <c r="C14" s="85">
        <f>VLOOKUP(GroupVertices[[#This Row],[Vertex]],Vertices[],MATCH("ID",Vertices[[#Headers],[Vertex]:[Vertex Content Word Count]],0),FALSE)</f>
        <v>3</v>
      </c>
    </row>
    <row r="15" spans="1:3" ht="15">
      <c r="A15" s="85" t="s">
        <v>642</v>
      </c>
      <c r="B15" s="91" t="s">
        <v>224</v>
      </c>
      <c r="C15" s="85">
        <f>VLOOKUP(GroupVertices[[#This Row],[Vertex]],Vertices[],MATCH("ID",Vertices[[#Headers],[Vertex]:[Vertex Content Word Count]],0),FALSE)</f>
        <v>19</v>
      </c>
    </row>
    <row r="16" spans="1:3" ht="15">
      <c r="A16" s="85" t="s">
        <v>642</v>
      </c>
      <c r="B16" s="91" t="s">
        <v>222</v>
      </c>
      <c r="C16" s="85">
        <f>VLOOKUP(GroupVertices[[#This Row],[Vertex]],Vertices[],MATCH("ID",Vertices[[#Headers],[Vertex]:[Vertex Content Word Count]],0),FALSE)</f>
        <v>12</v>
      </c>
    </row>
    <row r="17" spans="1:3" ht="15">
      <c r="A17" s="85" t="s">
        <v>642</v>
      </c>
      <c r="B17" s="91" t="s">
        <v>227</v>
      </c>
      <c r="C17" s="85">
        <f>VLOOKUP(GroupVertices[[#This Row],[Vertex]],Vertices[],MATCH("ID",Vertices[[#Headers],[Vertex]:[Vertex Content Word Count]],0),FALSE)</f>
        <v>18</v>
      </c>
    </row>
    <row r="18" spans="1:3" ht="15">
      <c r="A18" s="85" t="s">
        <v>642</v>
      </c>
      <c r="B18" s="91" t="s">
        <v>223</v>
      </c>
      <c r="C18" s="85">
        <f>VLOOKUP(GroupVertices[[#This Row],[Vertex]],Vertices[],MATCH("ID",Vertices[[#Headers],[Vertex]:[Vertex Content Word Count]],0),FALSE)</f>
        <v>17</v>
      </c>
    </row>
    <row r="19" spans="1:3" ht="15">
      <c r="A19" s="85" t="s">
        <v>642</v>
      </c>
      <c r="B19" s="91" t="s">
        <v>229</v>
      </c>
      <c r="C19" s="85">
        <f>VLOOKUP(GroupVertices[[#This Row],[Vertex]],Vertices[],MATCH("ID",Vertices[[#Headers],[Vertex]:[Vertex Content Word Count]],0),FALSE)</f>
        <v>16</v>
      </c>
    </row>
    <row r="20" spans="1:3" ht="15">
      <c r="A20" s="85" t="s">
        <v>642</v>
      </c>
      <c r="B20" s="91" t="s">
        <v>221</v>
      </c>
      <c r="C20" s="85">
        <f>VLOOKUP(GroupVertices[[#This Row],[Vertex]],Vertices[],MATCH("ID",Vertices[[#Headers],[Vertex]:[Vertex Content Word Count]],0),FALSE)</f>
        <v>15</v>
      </c>
    </row>
    <row r="21" spans="1:3" ht="15">
      <c r="A21" s="85" t="s">
        <v>642</v>
      </c>
      <c r="B21" s="91" t="s">
        <v>219</v>
      </c>
      <c r="C21" s="85">
        <f>VLOOKUP(GroupVertices[[#This Row],[Vertex]],Vertices[],MATCH("ID",Vertices[[#Headers],[Vertex]:[Vertex Content Word Count]],0),FALSE)</f>
        <v>11</v>
      </c>
    </row>
    <row r="22" spans="1:3" ht="15">
      <c r="A22" s="85" t="s">
        <v>643</v>
      </c>
      <c r="B22" s="91" t="s">
        <v>225</v>
      </c>
      <c r="C22" s="85">
        <f>VLOOKUP(GroupVertices[[#This Row],[Vertex]],Vertices[],MATCH("ID",Vertices[[#Headers],[Vertex]:[Vertex Content Word Count]],0),FALSE)</f>
        <v>20</v>
      </c>
    </row>
    <row r="23" spans="1:3" ht="15">
      <c r="A23" s="85" t="s">
        <v>643</v>
      </c>
      <c r="B23" s="91" t="s">
        <v>230</v>
      </c>
      <c r="C23" s="85">
        <f>VLOOKUP(GroupVertices[[#This Row],[Vertex]],Vertices[],MATCH("ID",Vertices[[#Headers],[Vertex]:[Vertex Content Word Count]],0),FALSE)</f>
        <v>21</v>
      </c>
    </row>
    <row r="24" spans="1:3" ht="15">
      <c r="A24" s="85" t="s">
        <v>644</v>
      </c>
      <c r="B24" s="91" t="s">
        <v>220</v>
      </c>
      <c r="C24" s="85">
        <f>VLOOKUP(GroupVertices[[#This Row],[Vertex]],Vertices[],MATCH("ID",Vertices[[#Headers],[Vertex]:[Vertex Content Word Count]],0),FALSE)</f>
        <v>13</v>
      </c>
    </row>
    <row r="25" spans="1:3" ht="15">
      <c r="A25" s="85" t="s">
        <v>644</v>
      </c>
      <c r="B25" s="91" t="s">
        <v>228</v>
      </c>
      <c r="C25" s="85">
        <f>VLOOKUP(GroupVertices[[#This Row],[Vertex]],Vertices[],MATCH("ID",Vertices[[#Headers],[Vertex]:[Vertex Content Word Count]],0),FALSE)</f>
        <v>14</v>
      </c>
    </row>
    <row r="26" spans="1:3" ht="15">
      <c r="A26" s="85" t="s">
        <v>645</v>
      </c>
      <c r="B26" s="91" t="s">
        <v>218</v>
      </c>
      <c r="C26" s="85">
        <f>VLOOKUP(GroupVertices[[#This Row],[Vertex]],Vertices[],MATCH("ID",Vertices[[#Headers],[Vertex]:[Vertex Content Word Count]],0),FALSE)</f>
        <v>10</v>
      </c>
    </row>
    <row r="27" spans="1:3" ht="15">
      <c r="A27" s="85" t="s">
        <v>645</v>
      </c>
      <c r="B27" s="91" t="s">
        <v>217</v>
      </c>
      <c r="C27" s="85">
        <f>VLOOKUP(GroupVertices[[#This Row],[Vertex]],Vertices[],MATCH("ID",Vertices[[#Headers],[Vertex]:[Vertex Content Word Count]],0),FALSE)</f>
        <v>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920</v>
      </c>
      <c r="B2" s="36" t="s">
        <v>602</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22</v>
      </c>
      <c r="L2" s="39">
        <f>MIN(Vertices[Closeness Centrality])</f>
        <v>0.016129</v>
      </c>
      <c r="M2" s="40">
        <f>COUNTIF(Vertices[Closeness Centrality],"&gt;= "&amp;L2)-COUNTIF(Vertices[Closeness Centrality],"&gt;="&amp;L3)</f>
        <v>19</v>
      </c>
      <c r="N2" s="39">
        <f>MIN(Vertices[Eigenvector Centrality])</f>
        <v>0</v>
      </c>
      <c r="O2" s="40">
        <f>COUNTIF(Vertices[Eigenvector Centrality],"&gt;= "&amp;N2)-COUNTIF(Vertices[Eigenvector Centrality],"&gt;="&amp;N3)</f>
        <v>6</v>
      </c>
      <c r="P2" s="39">
        <f>MIN(Vertices[PageRank])</f>
        <v>0.511236</v>
      </c>
      <c r="Q2" s="40">
        <f>COUNTIF(Vertices[PageRank],"&gt;= "&amp;P2)-COUNTIF(Vertices[PageRank],"&gt;="&amp;P3)</f>
        <v>16</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0.12727272727272726</v>
      </c>
      <c r="G3" s="42">
        <f>COUNTIF(Vertices[In-Degree],"&gt;= "&amp;F3)-COUNTIF(Vertices[In-Degree],"&gt;="&amp;F4)</f>
        <v>0</v>
      </c>
      <c r="H3" s="41">
        <f aca="true" t="shared" si="3" ref="H3:H26">H2+($H$57-$H$2)/BinDivisor</f>
        <v>0.16363636363636364</v>
      </c>
      <c r="I3" s="42">
        <f>COUNTIF(Vertices[Out-Degree],"&gt;= "&amp;H3)-COUNTIF(Vertices[Out-Degree],"&gt;="&amp;H4)</f>
        <v>0</v>
      </c>
      <c r="J3" s="41">
        <f aca="true" t="shared" si="4" ref="J3:J26">J2+($J$57-$J$2)/BinDivisor</f>
        <v>5.472727272727273</v>
      </c>
      <c r="K3" s="42">
        <f>COUNTIF(Vertices[Betweenness Centrality],"&gt;= "&amp;J3)-COUNTIF(Vertices[Betweenness Centrality],"&gt;="&amp;J4)</f>
        <v>0</v>
      </c>
      <c r="L3" s="41">
        <f aca="true" t="shared" si="5" ref="L3:L26">L2+($L$57-$L$2)/BinDivisor</f>
        <v>0.03401756363636364</v>
      </c>
      <c r="M3" s="42">
        <f>COUNTIF(Vertices[Closeness Centrality],"&gt;= "&amp;L3)-COUNTIF(Vertices[Closeness Centrality],"&gt;="&amp;L4)</f>
        <v>1</v>
      </c>
      <c r="N3" s="41">
        <f aca="true" t="shared" si="6" ref="N3:N26">N2+($N$57-$N$2)/BinDivisor</f>
        <v>0.003708909090909091</v>
      </c>
      <c r="O3" s="42">
        <f>COUNTIF(Vertices[Eigenvector Centrality],"&gt;= "&amp;N3)-COUNTIF(Vertices[Eigenvector Centrality],"&gt;="&amp;N4)</f>
        <v>0</v>
      </c>
      <c r="P3" s="41">
        <f aca="true" t="shared" si="7" ref="P3:P26">P2+($P$57-$P$2)/BinDivisor</f>
        <v>0.6216535818181819</v>
      </c>
      <c r="Q3" s="42">
        <f>COUNTIF(Vertices[PageRank],"&gt;= "&amp;P3)-COUNTIF(Vertices[PageRank],"&gt;="&amp;P4)</f>
        <v>1</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26</v>
      </c>
      <c r="D4" s="34">
        <f t="shared" si="1"/>
        <v>0</v>
      </c>
      <c r="E4" s="3">
        <f>COUNTIF(Vertices[Degree],"&gt;= "&amp;D4)-COUNTIF(Vertices[Degree],"&gt;="&amp;D5)</f>
        <v>0</v>
      </c>
      <c r="F4" s="39">
        <f t="shared" si="2"/>
        <v>0.2545454545454545</v>
      </c>
      <c r="G4" s="40">
        <f>COUNTIF(Vertices[In-Degree],"&gt;= "&amp;F4)-COUNTIF(Vertices[In-Degree],"&gt;="&amp;F5)</f>
        <v>0</v>
      </c>
      <c r="H4" s="39">
        <f t="shared" si="3"/>
        <v>0.32727272727272727</v>
      </c>
      <c r="I4" s="40">
        <f>COUNTIF(Vertices[Out-Degree],"&gt;= "&amp;H4)-COUNTIF(Vertices[Out-Degree],"&gt;="&amp;H5)</f>
        <v>0</v>
      </c>
      <c r="J4" s="39">
        <f t="shared" si="4"/>
        <v>10.945454545454545</v>
      </c>
      <c r="K4" s="40">
        <f>COUNTIF(Vertices[Betweenness Centrality],"&gt;= "&amp;J4)-COUNTIF(Vertices[Betweenness Centrality],"&gt;="&amp;J5)</f>
        <v>0</v>
      </c>
      <c r="L4" s="39">
        <f t="shared" si="5"/>
        <v>0.05190612727272728</v>
      </c>
      <c r="M4" s="40">
        <f>COUNTIF(Vertices[Closeness Centrality],"&gt;= "&amp;L4)-COUNTIF(Vertices[Closeness Centrality],"&gt;="&amp;L5)</f>
        <v>0</v>
      </c>
      <c r="N4" s="39">
        <f t="shared" si="6"/>
        <v>0.007417818181818182</v>
      </c>
      <c r="O4" s="40">
        <f>COUNTIF(Vertices[Eigenvector Centrality],"&gt;= "&amp;N4)-COUNTIF(Vertices[Eigenvector Centrality],"&gt;="&amp;N5)</f>
        <v>0</v>
      </c>
      <c r="P4" s="39">
        <f t="shared" si="7"/>
        <v>0.7320711636363637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0.3818181818181818</v>
      </c>
      <c r="G5" s="42">
        <f>COUNTIF(Vertices[In-Degree],"&gt;= "&amp;F5)-COUNTIF(Vertices[In-Degree],"&gt;="&amp;F6)</f>
        <v>0</v>
      </c>
      <c r="H5" s="41">
        <f t="shared" si="3"/>
        <v>0.4909090909090909</v>
      </c>
      <c r="I5" s="42">
        <f>COUNTIF(Vertices[Out-Degree],"&gt;= "&amp;H5)-COUNTIF(Vertices[Out-Degree],"&gt;="&amp;H6)</f>
        <v>0</v>
      </c>
      <c r="J5" s="41">
        <f t="shared" si="4"/>
        <v>16.418181818181818</v>
      </c>
      <c r="K5" s="42">
        <f>COUNTIF(Vertices[Betweenness Centrality],"&gt;= "&amp;J5)-COUNTIF(Vertices[Betweenness Centrality],"&gt;="&amp;J6)</f>
        <v>0</v>
      </c>
      <c r="L5" s="41">
        <f t="shared" si="5"/>
        <v>0.06979469090909092</v>
      </c>
      <c r="M5" s="42">
        <f>COUNTIF(Vertices[Closeness Centrality],"&gt;= "&amp;L5)-COUNTIF(Vertices[Closeness Centrality],"&gt;="&amp;L6)</f>
        <v>0</v>
      </c>
      <c r="N5" s="41">
        <f t="shared" si="6"/>
        <v>0.011126727272727273</v>
      </c>
      <c r="O5" s="42">
        <f>COUNTIF(Vertices[Eigenvector Centrality],"&gt;= "&amp;N5)-COUNTIF(Vertices[Eigenvector Centrality],"&gt;="&amp;N6)</f>
        <v>4</v>
      </c>
      <c r="P5" s="41">
        <f t="shared" si="7"/>
        <v>0.8424887454545456</v>
      </c>
      <c r="Q5" s="42">
        <f>COUNTIF(Vertices[PageRank],"&gt;= "&amp;P5)-COUNTIF(Vertices[PageRank],"&gt;="&amp;P6)</f>
        <v>1</v>
      </c>
      <c r="R5" s="41">
        <f t="shared" si="8"/>
        <v>0</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0.509090909090909</v>
      </c>
      <c r="G6" s="40">
        <f>COUNTIF(Vertices[In-Degree],"&gt;= "&amp;F6)-COUNTIF(Vertices[In-Degree],"&gt;="&amp;F7)</f>
        <v>0</v>
      </c>
      <c r="H6" s="39">
        <f t="shared" si="3"/>
        <v>0.6545454545454545</v>
      </c>
      <c r="I6" s="40">
        <f>COUNTIF(Vertices[Out-Degree],"&gt;= "&amp;H6)-COUNTIF(Vertices[Out-Degree],"&gt;="&amp;H7)</f>
        <v>0</v>
      </c>
      <c r="J6" s="39">
        <f t="shared" si="4"/>
        <v>21.89090909090909</v>
      </c>
      <c r="K6" s="40">
        <f>COUNTIF(Vertices[Betweenness Centrality],"&gt;= "&amp;J6)-COUNTIF(Vertices[Betweenness Centrality],"&gt;="&amp;J7)</f>
        <v>0</v>
      </c>
      <c r="L6" s="39">
        <f t="shared" si="5"/>
        <v>0.08768325454545456</v>
      </c>
      <c r="M6" s="40">
        <f>COUNTIF(Vertices[Closeness Centrality],"&gt;= "&amp;L6)-COUNTIF(Vertices[Closeness Centrality],"&gt;="&amp;L7)</f>
        <v>0</v>
      </c>
      <c r="N6" s="39">
        <f t="shared" si="6"/>
        <v>0.014835636363636363</v>
      </c>
      <c r="O6" s="40">
        <f>COUNTIF(Vertices[Eigenvector Centrality],"&gt;= "&amp;N6)-COUNTIF(Vertices[Eigenvector Centrality],"&gt;="&amp;N7)</f>
        <v>0</v>
      </c>
      <c r="P6" s="39">
        <f t="shared" si="7"/>
        <v>0.9529063272727274</v>
      </c>
      <c r="Q6" s="40">
        <f>COUNTIF(Vertices[PageRank],"&gt;= "&amp;P6)-COUNTIF(Vertices[PageRank],"&gt;="&amp;P7)</f>
        <v>4</v>
      </c>
      <c r="R6" s="39">
        <f t="shared" si="8"/>
        <v>0</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0.6363636363636362</v>
      </c>
      <c r="G7" s="42">
        <f>COUNTIF(Vertices[In-Degree],"&gt;= "&amp;F7)-COUNTIF(Vertices[In-Degree],"&gt;="&amp;F8)</f>
        <v>0</v>
      </c>
      <c r="H7" s="41">
        <f t="shared" si="3"/>
        <v>0.8181818181818181</v>
      </c>
      <c r="I7" s="42">
        <f>COUNTIF(Vertices[Out-Degree],"&gt;= "&amp;H7)-COUNTIF(Vertices[Out-Degree],"&gt;="&amp;H8)</f>
        <v>0</v>
      </c>
      <c r="J7" s="41">
        <f t="shared" si="4"/>
        <v>27.363636363636363</v>
      </c>
      <c r="K7" s="42">
        <f>COUNTIF(Vertices[Betweenness Centrality],"&gt;= "&amp;J7)-COUNTIF(Vertices[Betweenness Centrality],"&gt;="&amp;J8)</f>
        <v>0</v>
      </c>
      <c r="L7" s="41">
        <f t="shared" si="5"/>
        <v>0.1055718181818182</v>
      </c>
      <c r="M7" s="42">
        <f>COUNTIF(Vertices[Closeness Centrality],"&gt;= "&amp;L7)-COUNTIF(Vertices[Closeness Centrality],"&gt;="&amp;L8)</f>
        <v>0</v>
      </c>
      <c r="N7" s="41">
        <f t="shared" si="6"/>
        <v>0.018544545454545452</v>
      </c>
      <c r="O7" s="42">
        <f>COUNTIF(Vertices[Eigenvector Centrality],"&gt;= "&amp;N7)-COUNTIF(Vertices[Eigenvector Centrality],"&gt;="&amp;N8)</f>
        <v>0</v>
      </c>
      <c r="P7" s="41">
        <f t="shared" si="7"/>
        <v>1.0633239090909092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40</v>
      </c>
      <c r="D8" s="34">
        <f t="shared" si="1"/>
        <v>0</v>
      </c>
      <c r="E8" s="3">
        <f>COUNTIF(Vertices[Degree],"&gt;= "&amp;D8)-COUNTIF(Vertices[Degree],"&gt;="&amp;D9)</f>
        <v>0</v>
      </c>
      <c r="F8" s="39">
        <f t="shared" si="2"/>
        <v>0.7636363636363634</v>
      </c>
      <c r="G8" s="40">
        <f>COUNTIF(Vertices[In-Degree],"&gt;= "&amp;F8)-COUNTIF(Vertices[In-Degree],"&gt;="&amp;F9)</f>
        <v>0</v>
      </c>
      <c r="H8" s="39">
        <f t="shared" si="3"/>
        <v>0.9818181818181817</v>
      </c>
      <c r="I8" s="40">
        <f>COUNTIF(Vertices[Out-Degree],"&gt;= "&amp;H8)-COUNTIF(Vertices[Out-Degree],"&gt;="&amp;H9)</f>
        <v>13</v>
      </c>
      <c r="J8" s="39">
        <f t="shared" si="4"/>
        <v>32.836363636363636</v>
      </c>
      <c r="K8" s="40">
        <f>COUNTIF(Vertices[Betweenness Centrality],"&gt;= "&amp;J8)-COUNTIF(Vertices[Betweenness Centrality],"&gt;="&amp;J9)</f>
        <v>0</v>
      </c>
      <c r="L8" s="39">
        <f t="shared" si="5"/>
        <v>0.12346038181818184</v>
      </c>
      <c r="M8" s="40">
        <f>COUNTIF(Vertices[Closeness Centrality],"&gt;= "&amp;L8)-COUNTIF(Vertices[Closeness Centrality],"&gt;="&amp;L9)</f>
        <v>0</v>
      </c>
      <c r="N8" s="39">
        <f t="shared" si="6"/>
        <v>0.02225345454545454</v>
      </c>
      <c r="O8" s="40">
        <f>COUNTIF(Vertices[Eigenvector Centrality],"&gt;= "&amp;N8)-COUNTIF(Vertices[Eigenvector Centrality],"&gt;="&amp;N9)</f>
        <v>0</v>
      </c>
      <c r="P8" s="39">
        <f t="shared" si="7"/>
        <v>1.173741490909091</v>
      </c>
      <c r="Q8" s="40">
        <f>COUNTIF(Vertices[PageRank],"&gt;= "&amp;P8)-COUNTIF(Vertices[PageRank],"&gt;="&amp;P9)</f>
        <v>1</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0.8909090909090907</v>
      </c>
      <c r="G9" s="42">
        <f>COUNTIF(Vertices[In-Degree],"&gt;= "&amp;F9)-COUNTIF(Vertices[In-Degree],"&gt;="&amp;F10)</f>
        <v>10</v>
      </c>
      <c r="H9" s="41">
        <f t="shared" si="3"/>
        <v>1.1454545454545453</v>
      </c>
      <c r="I9" s="42">
        <f>COUNTIF(Vertices[Out-Degree],"&gt;= "&amp;H9)-COUNTIF(Vertices[Out-Degree],"&gt;="&amp;H10)</f>
        <v>0</v>
      </c>
      <c r="J9" s="41">
        <f t="shared" si="4"/>
        <v>38.30909090909091</v>
      </c>
      <c r="K9" s="42">
        <f>COUNTIF(Vertices[Betweenness Centrality],"&gt;= "&amp;J9)-COUNTIF(Vertices[Betweenness Centrality],"&gt;="&amp;J10)</f>
        <v>0</v>
      </c>
      <c r="L9" s="41">
        <f t="shared" si="5"/>
        <v>0.14134894545454546</v>
      </c>
      <c r="M9" s="42">
        <f>COUNTIF(Vertices[Closeness Centrality],"&gt;= "&amp;L9)-COUNTIF(Vertices[Closeness Centrality],"&gt;="&amp;L10)</f>
        <v>0</v>
      </c>
      <c r="N9" s="41">
        <f t="shared" si="6"/>
        <v>0.02596236363636363</v>
      </c>
      <c r="O9" s="42">
        <f>COUNTIF(Vertices[Eigenvector Centrality],"&gt;= "&amp;N9)-COUNTIF(Vertices[Eigenvector Centrality],"&gt;="&amp;N10)</f>
        <v>0</v>
      </c>
      <c r="P9" s="41">
        <f t="shared" si="7"/>
        <v>1.284159072727273</v>
      </c>
      <c r="Q9" s="42">
        <f>COUNTIF(Vertices[PageRank],"&gt;= "&amp;P9)-COUNTIF(Vertices[PageRank],"&gt;="&amp;P10)</f>
        <v>1</v>
      </c>
      <c r="R9" s="41">
        <f t="shared" si="8"/>
        <v>0</v>
      </c>
      <c r="S9" s="46">
        <f>COUNTIF(Vertices[Clustering Coefficient],"&gt;= "&amp;R9)-COUNTIF(Vertices[Clustering Coefficient],"&gt;="&amp;R10)</f>
        <v>0</v>
      </c>
      <c r="T9" s="41" t="e">
        <f ca="1" t="shared" si="9"/>
        <v>#REF!</v>
      </c>
      <c r="U9" s="42" t="e">
        <f ca="1" t="shared" si="0"/>
        <v>#REF!</v>
      </c>
    </row>
    <row r="10" spans="1:21" ht="15">
      <c r="A10" s="36" t="s">
        <v>921</v>
      </c>
      <c r="B10" s="36">
        <v>3</v>
      </c>
      <c r="D10" s="34">
        <f t="shared" si="1"/>
        <v>0</v>
      </c>
      <c r="E10" s="3">
        <f>COUNTIF(Vertices[Degree],"&gt;= "&amp;D10)-COUNTIF(Vertices[Degree],"&gt;="&amp;D11)</f>
        <v>0</v>
      </c>
      <c r="F10" s="39">
        <f t="shared" si="2"/>
        <v>1.0181818181818179</v>
      </c>
      <c r="G10" s="40">
        <f>COUNTIF(Vertices[In-Degree],"&gt;= "&amp;F10)-COUNTIF(Vertices[In-Degree],"&gt;="&amp;F11)</f>
        <v>0</v>
      </c>
      <c r="H10" s="39">
        <f t="shared" si="3"/>
        <v>1.3090909090909089</v>
      </c>
      <c r="I10" s="40">
        <f>COUNTIF(Vertices[Out-Degree],"&gt;= "&amp;H10)-COUNTIF(Vertices[Out-Degree],"&gt;="&amp;H11)</f>
        <v>0</v>
      </c>
      <c r="J10" s="39">
        <f t="shared" si="4"/>
        <v>43.78181818181818</v>
      </c>
      <c r="K10" s="40">
        <f>COUNTIF(Vertices[Betweenness Centrality],"&gt;= "&amp;J10)-COUNTIF(Vertices[Betweenness Centrality],"&gt;="&amp;J11)</f>
        <v>0</v>
      </c>
      <c r="L10" s="39">
        <f t="shared" si="5"/>
        <v>0.1592375090909091</v>
      </c>
      <c r="M10" s="40">
        <f>COUNTIF(Vertices[Closeness Centrality],"&gt;= "&amp;L10)-COUNTIF(Vertices[Closeness Centrality],"&gt;="&amp;L11)</f>
        <v>0</v>
      </c>
      <c r="N10" s="39">
        <f t="shared" si="6"/>
        <v>0.02967127272727272</v>
      </c>
      <c r="O10" s="40">
        <f>COUNTIF(Vertices[Eigenvector Centrality],"&gt;= "&amp;N10)-COUNTIF(Vertices[Eigenvector Centrality],"&gt;="&amp;N11)</f>
        <v>0</v>
      </c>
      <c r="P10" s="39">
        <f t="shared" si="7"/>
        <v>1.3945766545454548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1.145454545454545</v>
      </c>
      <c r="G11" s="42">
        <f>COUNTIF(Vertices[In-Degree],"&gt;= "&amp;F11)-COUNTIF(Vertices[In-Degree],"&gt;="&amp;F12)</f>
        <v>0</v>
      </c>
      <c r="H11" s="41">
        <f t="shared" si="3"/>
        <v>1.4727272727272724</v>
      </c>
      <c r="I11" s="42">
        <f>COUNTIF(Vertices[Out-Degree],"&gt;= "&amp;H11)-COUNTIF(Vertices[Out-Degree],"&gt;="&amp;H12)</f>
        <v>0</v>
      </c>
      <c r="J11" s="41">
        <f t="shared" si="4"/>
        <v>49.25454545454545</v>
      </c>
      <c r="K11" s="42">
        <f>COUNTIF(Vertices[Betweenness Centrality],"&gt;= "&amp;J11)-COUNTIF(Vertices[Betweenness Centrality],"&gt;="&amp;J12)</f>
        <v>0</v>
      </c>
      <c r="L11" s="41">
        <f t="shared" si="5"/>
        <v>0.17712607272727277</v>
      </c>
      <c r="M11" s="42">
        <f>COUNTIF(Vertices[Closeness Centrality],"&gt;= "&amp;L11)-COUNTIF(Vertices[Closeness Centrality],"&gt;="&amp;L12)</f>
        <v>0</v>
      </c>
      <c r="N11" s="41">
        <f t="shared" si="6"/>
        <v>0.03338018181818181</v>
      </c>
      <c r="O11" s="42">
        <f>COUNTIF(Vertices[Eigenvector Centrality],"&gt;= "&amp;N11)-COUNTIF(Vertices[Eigenvector Centrality],"&gt;="&amp;N12)</f>
        <v>0</v>
      </c>
      <c r="P11" s="41">
        <f t="shared" si="7"/>
        <v>1.5049942363636366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238</v>
      </c>
      <c r="B12" s="36">
        <v>31</v>
      </c>
      <c r="D12" s="34">
        <f t="shared" si="1"/>
        <v>0</v>
      </c>
      <c r="E12" s="3">
        <f>COUNTIF(Vertices[Degree],"&gt;= "&amp;D12)-COUNTIF(Vertices[Degree],"&gt;="&amp;D13)</f>
        <v>0</v>
      </c>
      <c r="F12" s="39">
        <f t="shared" si="2"/>
        <v>1.2727272727272723</v>
      </c>
      <c r="G12" s="40">
        <f>COUNTIF(Vertices[In-Degree],"&gt;= "&amp;F12)-COUNTIF(Vertices[In-Degree],"&gt;="&amp;F13)</f>
        <v>0</v>
      </c>
      <c r="H12" s="39">
        <f t="shared" si="3"/>
        <v>1.636363636363636</v>
      </c>
      <c r="I12" s="40">
        <f>COUNTIF(Vertices[Out-Degree],"&gt;= "&amp;H12)-COUNTIF(Vertices[Out-Degree],"&gt;="&amp;H13)</f>
        <v>0</v>
      </c>
      <c r="J12" s="39">
        <f t="shared" si="4"/>
        <v>54.72727272727272</v>
      </c>
      <c r="K12" s="40">
        <f>COUNTIF(Vertices[Betweenness Centrality],"&gt;= "&amp;J12)-COUNTIF(Vertices[Betweenness Centrality],"&gt;="&amp;J13)</f>
        <v>0</v>
      </c>
      <c r="L12" s="39">
        <f t="shared" si="5"/>
        <v>0.19501463636363642</v>
      </c>
      <c r="M12" s="40">
        <f>COUNTIF(Vertices[Closeness Centrality],"&gt;= "&amp;L12)-COUNTIF(Vertices[Closeness Centrality],"&gt;="&amp;L13)</f>
        <v>0</v>
      </c>
      <c r="N12" s="39">
        <f t="shared" si="6"/>
        <v>0.0370890909090909</v>
      </c>
      <c r="O12" s="40">
        <f>COUNTIF(Vertices[Eigenvector Centrality],"&gt;= "&amp;N12)-COUNTIF(Vertices[Eigenvector Centrality],"&gt;="&amp;N13)</f>
        <v>0</v>
      </c>
      <c r="P12" s="39">
        <f t="shared" si="7"/>
        <v>1.6154118181818184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8</v>
      </c>
      <c r="D13" s="34">
        <f t="shared" si="1"/>
        <v>0</v>
      </c>
      <c r="E13" s="3">
        <f>COUNTIF(Vertices[Degree],"&gt;= "&amp;D13)-COUNTIF(Vertices[Degree],"&gt;="&amp;D14)</f>
        <v>0</v>
      </c>
      <c r="F13" s="41">
        <f t="shared" si="2"/>
        <v>1.3999999999999995</v>
      </c>
      <c r="G13" s="42">
        <f>COUNTIF(Vertices[In-Degree],"&gt;= "&amp;F13)-COUNTIF(Vertices[In-Degree],"&gt;="&amp;F14)</f>
        <v>0</v>
      </c>
      <c r="H13" s="41">
        <f t="shared" si="3"/>
        <v>1.7999999999999996</v>
      </c>
      <c r="I13" s="42">
        <f>COUNTIF(Vertices[Out-Degree],"&gt;= "&amp;H13)-COUNTIF(Vertices[Out-Degree],"&gt;="&amp;H14)</f>
        <v>0</v>
      </c>
      <c r="J13" s="41">
        <f t="shared" si="4"/>
        <v>60.19999999999999</v>
      </c>
      <c r="K13" s="42">
        <f>COUNTIF(Vertices[Betweenness Centrality],"&gt;= "&amp;J13)-COUNTIF(Vertices[Betweenness Centrality],"&gt;="&amp;J14)</f>
        <v>2</v>
      </c>
      <c r="L13" s="41">
        <f t="shared" si="5"/>
        <v>0.21290320000000007</v>
      </c>
      <c r="M13" s="42">
        <f>COUNTIF(Vertices[Closeness Centrality],"&gt;= "&amp;L13)-COUNTIF(Vertices[Closeness Centrality],"&gt;="&amp;L14)</f>
        <v>0</v>
      </c>
      <c r="N13" s="41">
        <f t="shared" si="6"/>
        <v>0.04079799999999999</v>
      </c>
      <c r="O13" s="42">
        <f>COUNTIF(Vertices[Eigenvector Centrality],"&gt;= "&amp;N13)-COUNTIF(Vertices[Eigenvector Centrality],"&gt;="&amp;N14)</f>
        <v>0</v>
      </c>
      <c r="P13" s="41">
        <f t="shared" si="7"/>
        <v>1.7258294000000003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239</v>
      </c>
      <c r="B14" s="36">
        <v>1</v>
      </c>
      <c r="D14" s="34">
        <f t="shared" si="1"/>
        <v>0</v>
      </c>
      <c r="E14" s="3">
        <f>COUNTIF(Vertices[Degree],"&gt;= "&amp;D14)-COUNTIF(Vertices[Degree],"&gt;="&amp;D15)</f>
        <v>0</v>
      </c>
      <c r="F14" s="39">
        <f t="shared" si="2"/>
        <v>1.5272727272727267</v>
      </c>
      <c r="G14" s="40">
        <f>COUNTIF(Vertices[In-Degree],"&gt;= "&amp;F14)-COUNTIF(Vertices[In-Degree],"&gt;="&amp;F15)</f>
        <v>0</v>
      </c>
      <c r="H14" s="39">
        <f t="shared" si="3"/>
        <v>1.9636363636363632</v>
      </c>
      <c r="I14" s="40">
        <f>COUNTIF(Vertices[Out-Degree],"&gt;= "&amp;H14)-COUNTIF(Vertices[Out-Degree],"&gt;="&amp;H15)</f>
        <v>1</v>
      </c>
      <c r="J14" s="39">
        <f t="shared" si="4"/>
        <v>65.67272727272726</v>
      </c>
      <c r="K14" s="40">
        <f>COUNTIF(Vertices[Betweenness Centrality],"&gt;= "&amp;J14)-COUNTIF(Vertices[Betweenness Centrality],"&gt;="&amp;J15)</f>
        <v>0</v>
      </c>
      <c r="L14" s="39">
        <f t="shared" si="5"/>
        <v>0.23079176363636372</v>
      </c>
      <c r="M14" s="40">
        <f>COUNTIF(Vertices[Closeness Centrality],"&gt;= "&amp;L14)-COUNTIF(Vertices[Closeness Centrality],"&gt;="&amp;L15)</f>
        <v>0</v>
      </c>
      <c r="N14" s="39">
        <f t="shared" si="6"/>
        <v>0.044506909090909076</v>
      </c>
      <c r="O14" s="40">
        <f>COUNTIF(Vertices[Eigenvector Centrality],"&gt;= "&amp;N14)-COUNTIF(Vertices[Eigenvector Centrality],"&gt;="&amp;N15)</f>
        <v>12</v>
      </c>
      <c r="P14" s="39">
        <f t="shared" si="7"/>
        <v>1.8362469818181821</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1.6545454545454539</v>
      </c>
      <c r="G15" s="42">
        <f>COUNTIF(Vertices[In-Degree],"&gt;= "&amp;F15)-COUNTIF(Vertices[In-Degree],"&gt;="&amp;F16)</f>
        <v>0</v>
      </c>
      <c r="H15" s="41">
        <f t="shared" si="3"/>
        <v>2.127272727272727</v>
      </c>
      <c r="I15" s="42">
        <f>COUNTIF(Vertices[Out-Degree],"&gt;= "&amp;H15)-COUNTIF(Vertices[Out-Degree],"&gt;="&amp;H16)</f>
        <v>0</v>
      </c>
      <c r="J15" s="41">
        <f t="shared" si="4"/>
        <v>71.14545454545453</v>
      </c>
      <c r="K15" s="42">
        <f>COUNTIF(Vertices[Betweenness Centrality],"&gt;= "&amp;J15)-COUNTIF(Vertices[Betweenness Centrality],"&gt;="&amp;J16)</f>
        <v>0</v>
      </c>
      <c r="L15" s="41">
        <f t="shared" si="5"/>
        <v>0.24868032727272738</v>
      </c>
      <c r="M15" s="42">
        <f>COUNTIF(Vertices[Closeness Centrality],"&gt;= "&amp;L15)-COUNTIF(Vertices[Closeness Centrality],"&gt;="&amp;L16)</f>
        <v>0</v>
      </c>
      <c r="N15" s="41">
        <f t="shared" si="6"/>
        <v>0.048215818181818165</v>
      </c>
      <c r="O15" s="42">
        <f>COUNTIF(Vertices[Eigenvector Centrality],"&gt;= "&amp;N15)-COUNTIF(Vertices[Eigenvector Centrality],"&gt;="&amp;N16)</f>
        <v>0</v>
      </c>
      <c r="P15" s="41">
        <f t="shared" si="7"/>
        <v>1.946664563636364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8</v>
      </c>
      <c r="D16" s="34">
        <f t="shared" si="1"/>
        <v>0</v>
      </c>
      <c r="E16" s="3">
        <f>COUNTIF(Vertices[Degree],"&gt;= "&amp;D16)-COUNTIF(Vertices[Degree],"&gt;="&amp;D17)</f>
        <v>0</v>
      </c>
      <c r="F16" s="39">
        <f t="shared" si="2"/>
        <v>1.781818181818181</v>
      </c>
      <c r="G16" s="40">
        <f>COUNTIF(Vertices[In-Degree],"&gt;= "&amp;F16)-COUNTIF(Vertices[In-Degree],"&gt;="&amp;F17)</f>
        <v>0</v>
      </c>
      <c r="H16" s="39">
        <f t="shared" si="3"/>
        <v>2.2909090909090906</v>
      </c>
      <c r="I16" s="40">
        <f>COUNTIF(Vertices[Out-Degree],"&gt;= "&amp;H16)-COUNTIF(Vertices[Out-Degree],"&gt;="&amp;H17)</f>
        <v>0</v>
      </c>
      <c r="J16" s="39">
        <f t="shared" si="4"/>
        <v>76.6181818181818</v>
      </c>
      <c r="K16" s="40">
        <f>COUNTIF(Vertices[Betweenness Centrality],"&gt;= "&amp;J16)-COUNTIF(Vertices[Betweenness Centrality],"&gt;="&amp;J17)</f>
        <v>0</v>
      </c>
      <c r="L16" s="39">
        <f t="shared" si="5"/>
        <v>0.266568890909091</v>
      </c>
      <c r="M16" s="40">
        <f>COUNTIF(Vertices[Closeness Centrality],"&gt;= "&amp;L16)-COUNTIF(Vertices[Closeness Centrality],"&gt;="&amp;L17)</f>
        <v>0</v>
      </c>
      <c r="N16" s="39">
        <f t="shared" si="6"/>
        <v>0.051924727272727254</v>
      </c>
      <c r="O16" s="40">
        <f>COUNTIF(Vertices[Eigenvector Centrality],"&gt;= "&amp;N16)-COUNTIF(Vertices[Eigenvector Centrality],"&gt;="&amp;N17)</f>
        <v>1</v>
      </c>
      <c r="P16" s="39">
        <f t="shared" si="7"/>
        <v>2.0570821454545456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1.9090909090909083</v>
      </c>
      <c r="G17" s="42">
        <f>COUNTIF(Vertices[In-Degree],"&gt;= "&amp;F17)-COUNTIF(Vertices[In-Degree],"&gt;="&amp;F18)</f>
        <v>1</v>
      </c>
      <c r="H17" s="41">
        <f t="shared" si="3"/>
        <v>2.454545454545454</v>
      </c>
      <c r="I17" s="42">
        <f>COUNTIF(Vertices[Out-Degree],"&gt;= "&amp;H17)-COUNTIF(Vertices[Out-Degree],"&gt;="&amp;H18)</f>
        <v>0</v>
      </c>
      <c r="J17" s="41">
        <f t="shared" si="4"/>
        <v>82.09090909090907</v>
      </c>
      <c r="K17" s="42">
        <f>COUNTIF(Vertices[Betweenness Centrality],"&gt;= "&amp;J17)-COUNTIF(Vertices[Betweenness Centrality],"&gt;="&amp;J18)</f>
        <v>0</v>
      </c>
      <c r="L17" s="41">
        <f t="shared" si="5"/>
        <v>0.2844574545454547</v>
      </c>
      <c r="M17" s="42">
        <f>COUNTIF(Vertices[Closeness Centrality],"&gt;= "&amp;L17)-COUNTIF(Vertices[Closeness Centrality],"&gt;="&amp;L18)</f>
        <v>0</v>
      </c>
      <c r="N17" s="41">
        <f t="shared" si="6"/>
        <v>0.05563363636363634</v>
      </c>
      <c r="O17" s="42">
        <f>COUNTIF(Vertices[Eigenvector Centrality],"&gt;= "&amp;N17)-COUNTIF(Vertices[Eigenvector Centrality],"&gt;="&amp;N18)</f>
        <v>1</v>
      </c>
      <c r="P17" s="41">
        <f t="shared" si="7"/>
        <v>2.167499727272727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2.0363636363636357</v>
      </c>
      <c r="G18" s="40">
        <f>COUNTIF(Vertices[In-Degree],"&gt;= "&amp;F18)-COUNTIF(Vertices[In-Degree],"&gt;="&amp;F19)</f>
        <v>0</v>
      </c>
      <c r="H18" s="39">
        <f t="shared" si="3"/>
        <v>2.6181818181818177</v>
      </c>
      <c r="I18" s="40">
        <f>COUNTIF(Vertices[Out-Degree],"&gt;= "&amp;H18)-COUNTIF(Vertices[Out-Degree],"&gt;="&amp;H19)</f>
        <v>0</v>
      </c>
      <c r="J18" s="39">
        <f t="shared" si="4"/>
        <v>87.56363636363633</v>
      </c>
      <c r="K18" s="40">
        <f>COUNTIF(Vertices[Betweenness Centrality],"&gt;= "&amp;J18)-COUNTIF(Vertices[Betweenness Centrality],"&gt;="&amp;J19)</f>
        <v>0</v>
      </c>
      <c r="L18" s="39">
        <f t="shared" si="5"/>
        <v>0.30234601818181833</v>
      </c>
      <c r="M18" s="40">
        <f>COUNTIF(Vertices[Closeness Centrality],"&gt;= "&amp;L18)-COUNTIF(Vertices[Closeness Centrality],"&gt;="&amp;L19)</f>
        <v>0</v>
      </c>
      <c r="N18" s="39">
        <f t="shared" si="6"/>
        <v>0.05934254545454543</v>
      </c>
      <c r="O18" s="40">
        <f>COUNTIF(Vertices[Eigenvector Centrality],"&gt;= "&amp;N18)-COUNTIF(Vertices[Eigenvector Centrality],"&gt;="&amp;N19)</f>
        <v>0</v>
      </c>
      <c r="P18" s="39">
        <f t="shared" si="7"/>
        <v>2.277917309090909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2.163636363636363</v>
      </c>
      <c r="G19" s="42">
        <f>COUNTIF(Vertices[In-Degree],"&gt;= "&amp;F19)-COUNTIF(Vertices[In-Degree],"&gt;="&amp;F20)</f>
        <v>0</v>
      </c>
      <c r="H19" s="41">
        <f t="shared" si="3"/>
        <v>2.7818181818181813</v>
      </c>
      <c r="I19" s="42">
        <f>COUNTIF(Vertices[Out-Degree],"&gt;= "&amp;H19)-COUNTIF(Vertices[Out-Degree],"&gt;="&amp;H20)</f>
        <v>0</v>
      </c>
      <c r="J19" s="41">
        <f t="shared" si="4"/>
        <v>93.0363636363636</v>
      </c>
      <c r="K19" s="42">
        <f>COUNTIF(Vertices[Betweenness Centrality],"&gt;= "&amp;J19)-COUNTIF(Vertices[Betweenness Centrality],"&gt;="&amp;J20)</f>
        <v>0</v>
      </c>
      <c r="L19" s="41">
        <f t="shared" si="5"/>
        <v>0.320234581818182</v>
      </c>
      <c r="M19" s="42">
        <f>COUNTIF(Vertices[Closeness Centrality],"&gt;= "&amp;L19)-COUNTIF(Vertices[Closeness Centrality],"&gt;="&amp;L20)</f>
        <v>0</v>
      </c>
      <c r="N19" s="41">
        <f t="shared" si="6"/>
        <v>0.06305145454545452</v>
      </c>
      <c r="O19" s="42">
        <f>COUNTIF(Vertices[Eigenvector Centrality],"&gt;= "&amp;N19)-COUNTIF(Vertices[Eigenvector Centrality],"&gt;="&amp;N20)</f>
        <v>0</v>
      </c>
      <c r="P19" s="41">
        <f t="shared" si="7"/>
        <v>2.3883348909090905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2.2909090909090906</v>
      </c>
      <c r="G20" s="40">
        <f>COUNTIF(Vertices[In-Degree],"&gt;= "&amp;F20)-COUNTIF(Vertices[In-Degree],"&gt;="&amp;F21)</f>
        <v>0</v>
      </c>
      <c r="H20" s="39">
        <f t="shared" si="3"/>
        <v>2.945454545454545</v>
      </c>
      <c r="I20" s="40">
        <f>COUNTIF(Vertices[Out-Degree],"&gt;= "&amp;H20)-COUNTIF(Vertices[Out-Degree],"&gt;="&amp;H21)</f>
        <v>1</v>
      </c>
      <c r="J20" s="39">
        <f t="shared" si="4"/>
        <v>98.50909090909087</v>
      </c>
      <c r="K20" s="40">
        <f>COUNTIF(Vertices[Betweenness Centrality],"&gt;= "&amp;J20)-COUNTIF(Vertices[Betweenness Centrality],"&gt;="&amp;J21)</f>
        <v>0</v>
      </c>
      <c r="L20" s="39">
        <f t="shared" si="5"/>
        <v>0.33812314545454564</v>
      </c>
      <c r="M20" s="40">
        <f>COUNTIF(Vertices[Closeness Centrality],"&gt;= "&amp;L20)-COUNTIF(Vertices[Closeness Centrality],"&gt;="&amp;L21)</f>
        <v>0</v>
      </c>
      <c r="N20" s="39">
        <f t="shared" si="6"/>
        <v>0.06676036363636362</v>
      </c>
      <c r="O20" s="40">
        <f>COUNTIF(Vertices[Eigenvector Centrality],"&gt;= "&amp;N20)-COUNTIF(Vertices[Eigenvector Centrality],"&gt;="&amp;N21)</f>
        <v>0</v>
      </c>
      <c r="P20" s="39">
        <f t="shared" si="7"/>
        <v>2.498752472727272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2.418181818181818</v>
      </c>
      <c r="G21" s="42">
        <f>COUNTIF(Vertices[In-Degree],"&gt;= "&amp;F21)-COUNTIF(Vertices[In-Degree],"&gt;="&amp;F22)</f>
        <v>0</v>
      </c>
      <c r="H21" s="41">
        <f t="shared" si="3"/>
        <v>3.1090909090909085</v>
      </c>
      <c r="I21" s="42">
        <f>COUNTIF(Vertices[Out-Degree],"&gt;= "&amp;H21)-COUNTIF(Vertices[Out-Degree],"&gt;="&amp;H22)</f>
        <v>0</v>
      </c>
      <c r="J21" s="41">
        <f t="shared" si="4"/>
        <v>103.98181818181814</v>
      </c>
      <c r="K21" s="42">
        <f>COUNTIF(Vertices[Betweenness Centrality],"&gt;= "&amp;J21)-COUNTIF(Vertices[Betweenness Centrality],"&gt;="&amp;J22)</f>
        <v>0</v>
      </c>
      <c r="L21" s="41">
        <f t="shared" si="5"/>
        <v>0.3560117090909093</v>
      </c>
      <c r="M21" s="42">
        <f>COUNTIF(Vertices[Closeness Centrality],"&gt;= "&amp;L21)-COUNTIF(Vertices[Closeness Centrality],"&gt;="&amp;L22)</f>
        <v>0</v>
      </c>
      <c r="N21" s="41">
        <f t="shared" si="6"/>
        <v>0.07046927272727271</v>
      </c>
      <c r="O21" s="42">
        <f>COUNTIF(Vertices[Eigenvector Centrality],"&gt;= "&amp;N21)-COUNTIF(Vertices[Eigenvector Centrality],"&gt;="&amp;N22)</f>
        <v>0</v>
      </c>
      <c r="P21" s="41">
        <f t="shared" si="7"/>
        <v>2.6091700545454537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2.5454545454545454</v>
      </c>
      <c r="G22" s="40">
        <f>COUNTIF(Vertices[In-Degree],"&gt;= "&amp;F22)-COUNTIF(Vertices[In-Degree],"&gt;="&amp;F23)</f>
        <v>0</v>
      </c>
      <c r="H22" s="39">
        <f t="shared" si="3"/>
        <v>3.272727272727272</v>
      </c>
      <c r="I22" s="40">
        <f>COUNTIF(Vertices[Out-Degree],"&gt;= "&amp;H22)-COUNTIF(Vertices[Out-Degree],"&gt;="&amp;H23)</f>
        <v>0</v>
      </c>
      <c r="J22" s="39">
        <f t="shared" si="4"/>
        <v>109.45454545454541</v>
      </c>
      <c r="K22" s="40">
        <f>COUNTIF(Vertices[Betweenness Centrality],"&gt;= "&amp;J22)-COUNTIF(Vertices[Betweenness Centrality],"&gt;="&amp;J23)</f>
        <v>0</v>
      </c>
      <c r="L22" s="39">
        <f t="shared" si="5"/>
        <v>0.37390027272727294</v>
      </c>
      <c r="M22" s="40">
        <f>COUNTIF(Vertices[Closeness Centrality],"&gt;= "&amp;L22)-COUNTIF(Vertices[Closeness Centrality],"&gt;="&amp;L23)</f>
        <v>0</v>
      </c>
      <c r="N22" s="39">
        <f t="shared" si="6"/>
        <v>0.07417818181818181</v>
      </c>
      <c r="O22" s="40">
        <f>COUNTIF(Vertices[Eigenvector Centrality],"&gt;= "&amp;N22)-COUNTIF(Vertices[Eigenvector Centrality],"&gt;="&amp;N23)</f>
        <v>1</v>
      </c>
      <c r="P22" s="39">
        <f t="shared" si="7"/>
        <v>2.7195876363636353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20</v>
      </c>
      <c r="D23" s="34">
        <f t="shared" si="1"/>
        <v>0</v>
      </c>
      <c r="E23" s="3">
        <f>COUNTIF(Vertices[Degree],"&gt;= "&amp;D23)-COUNTIF(Vertices[Degree],"&gt;="&amp;D24)</f>
        <v>0</v>
      </c>
      <c r="F23" s="41">
        <f t="shared" si="2"/>
        <v>2.672727272727273</v>
      </c>
      <c r="G23" s="42">
        <f>COUNTIF(Vertices[In-Degree],"&gt;= "&amp;F23)-COUNTIF(Vertices[In-Degree],"&gt;="&amp;F24)</f>
        <v>0</v>
      </c>
      <c r="H23" s="41">
        <f t="shared" si="3"/>
        <v>3.4363636363636356</v>
      </c>
      <c r="I23" s="42">
        <f>COUNTIF(Vertices[Out-Degree],"&gt;= "&amp;H23)-COUNTIF(Vertices[Out-Degree],"&gt;="&amp;H24)</f>
        <v>0</v>
      </c>
      <c r="J23" s="41">
        <f t="shared" si="4"/>
        <v>114.92727272727268</v>
      </c>
      <c r="K23" s="42">
        <f>COUNTIF(Vertices[Betweenness Centrality],"&gt;= "&amp;J23)-COUNTIF(Vertices[Betweenness Centrality],"&gt;="&amp;J24)</f>
        <v>0</v>
      </c>
      <c r="L23" s="41">
        <f t="shared" si="5"/>
        <v>0.3917888363636366</v>
      </c>
      <c r="M23" s="42">
        <f>COUNTIF(Vertices[Closeness Centrality],"&gt;= "&amp;L23)-COUNTIF(Vertices[Closeness Centrality],"&gt;="&amp;L24)</f>
        <v>0</v>
      </c>
      <c r="N23" s="41">
        <f t="shared" si="6"/>
        <v>0.0778870909090909</v>
      </c>
      <c r="O23" s="42">
        <f>COUNTIF(Vertices[Eigenvector Centrality],"&gt;= "&amp;N23)-COUNTIF(Vertices[Eigenvector Centrality],"&gt;="&amp;N24)</f>
        <v>0</v>
      </c>
      <c r="P23" s="41">
        <f t="shared" si="7"/>
        <v>2.830005218181817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36</v>
      </c>
      <c r="D24" s="34">
        <f t="shared" si="1"/>
        <v>0</v>
      </c>
      <c r="E24" s="3">
        <f>COUNTIF(Vertices[Degree],"&gt;= "&amp;D24)-COUNTIF(Vertices[Degree],"&gt;="&amp;D25)</f>
        <v>0</v>
      </c>
      <c r="F24" s="39">
        <f t="shared" si="2"/>
        <v>2.8000000000000003</v>
      </c>
      <c r="G24" s="40">
        <f>COUNTIF(Vertices[In-Degree],"&gt;= "&amp;F24)-COUNTIF(Vertices[In-Degree],"&gt;="&amp;F25)</f>
        <v>0</v>
      </c>
      <c r="H24" s="39">
        <f t="shared" si="3"/>
        <v>3.599999999999999</v>
      </c>
      <c r="I24" s="40">
        <f>COUNTIF(Vertices[Out-Degree],"&gt;= "&amp;H24)-COUNTIF(Vertices[Out-Degree],"&gt;="&amp;H25)</f>
        <v>0</v>
      </c>
      <c r="J24" s="39">
        <f t="shared" si="4"/>
        <v>120.39999999999995</v>
      </c>
      <c r="K24" s="40">
        <f>COUNTIF(Vertices[Betweenness Centrality],"&gt;= "&amp;J24)-COUNTIF(Vertices[Betweenness Centrality],"&gt;="&amp;J25)</f>
        <v>0</v>
      </c>
      <c r="L24" s="39">
        <f t="shared" si="5"/>
        <v>0.40967740000000025</v>
      </c>
      <c r="M24" s="40">
        <f>COUNTIF(Vertices[Closeness Centrality],"&gt;= "&amp;L24)-COUNTIF(Vertices[Closeness Centrality],"&gt;="&amp;L25)</f>
        <v>0</v>
      </c>
      <c r="N24" s="39">
        <f t="shared" si="6"/>
        <v>0.081596</v>
      </c>
      <c r="O24" s="40">
        <f>COUNTIF(Vertices[Eigenvector Centrality],"&gt;= "&amp;N24)-COUNTIF(Vertices[Eigenvector Centrality],"&gt;="&amp;N25)</f>
        <v>0</v>
      </c>
      <c r="P24" s="39">
        <f t="shared" si="7"/>
        <v>2.9404227999999986</v>
      </c>
      <c r="Q24" s="40">
        <f>COUNTIF(Vertices[PageRank],"&gt;= "&amp;P24)-COUNTIF(Vertices[PageRank],"&gt;="&amp;P25)</f>
        <v>1</v>
      </c>
      <c r="R24" s="39">
        <f t="shared" si="8"/>
        <v>0</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2.9272727272727277</v>
      </c>
      <c r="G25" s="42">
        <f>COUNTIF(Vertices[In-Degree],"&gt;= "&amp;F25)-COUNTIF(Vertices[In-Degree],"&gt;="&amp;F26)</f>
        <v>1</v>
      </c>
      <c r="H25" s="41">
        <f t="shared" si="3"/>
        <v>3.763636363636363</v>
      </c>
      <c r="I25" s="42">
        <f>COUNTIF(Vertices[Out-Degree],"&gt;= "&amp;H25)-COUNTIF(Vertices[Out-Degree],"&gt;="&amp;H26)</f>
        <v>0</v>
      </c>
      <c r="J25" s="41">
        <f t="shared" si="4"/>
        <v>125.87272727272722</v>
      </c>
      <c r="K25" s="42">
        <f>COUNTIF(Vertices[Betweenness Centrality],"&gt;= "&amp;J25)-COUNTIF(Vertices[Betweenness Centrality],"&gt;="&amp;J26)</f>
        <v>0</v>
      </c>
      <c r="L25" s="41">
        <f t="shared" si="5"/>
        <v>0.4275659636363639</v>
      </c>
      <c r="M25" s="42">
        <f>COUNTIF(Vertices[Closeness Centrality],"&gt;= "&amp;L25)-COUNTIF(Vertices[Closeness Centrality],"&gt;="&amp;L26)</f>
        <v>0</v>
      </c>
      <c r="N25" s="41">
        <f t="shared" si="6"/>
        <v>0.0853049090909091</v>
      </c>
      <c r="O25" s="42">
        <f>COUNTIF(Vertices[Eigenvector Centrality],"&gt;= "&amp;N25)-COUNTIF(Vertices[Eigenvector Centrality],"&gt;="&amp;N26)</f>
        <v>0</v>
      </c>
      <c r="P25" s="41">
        <f t="shared" si="7"/>
        <v>3.05084038181818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3.054545454545455</v>
      </c>
      <c r="G26" s="40">
        <f>COUNTIF(Vertices[In-Degree],"&gt;= "&amp;F26)-COUNTIF(Vertices[In-Degree],"&gt;="&amp;F28)</f>
        <v>0</v>
      </c>
      <c r="H26" s="39">
        <f t="shared" si="3"/>
        <v>3.9272727272727264</v>
      </c>
      <c r="I26" s="40">
        <f>COUNTIF(Vertices[Out-Degree],"&gt;= "&amp;H26)-COUNTIF(Vertices[Out-Degree],"&gt;="&amp;H28)</f>
        <v>0</v>
      </c>
      <c r="J26" s="39">
        <f t="shared" si="4"/>
        <v>131.3454545454545</v>
      </c>
      <c r="K26" s="40">
        <f>COUNTIF(Vertices[Betweenness Centrality],"&gt;= "&amp;J26)-COUNTIF(Vertices[Betweenness Centrality],"&gt;="&amp;J28)</f>
        <v>1</v>
      </c>
      <c r="L26" s="39">
        <f t="shared" si="5"/>
        <v>0.44545452727272755</v>
      </c>
      <c r="M26" s="40">
        <f>COUNTIF(Vertices[Closeness Centrality],"&gt;= "&amp;L26)-COUNTIF(Vertices[Closeness Centrality],"&gt;="&amp;L28)</f>
        <v>0</v>
      </c>
      <c r="N26" s="39">
        <f t="shared" si="6"/>
        <v>0.0890138181818182</v>
      </c>
      <c r="O26" s="40">
        <f>COUNTIF(Vertices[Eigenvector Centrality],"&gt;= "&amp;N26)-COUNTIF(Vertices[Eigenvector Centrality],"&gt;="&amp;N28)</f>
        <v>0</v>
      </c>
      <c r="P26" s="39">
        <f t="shared" si="7"/>
        <v>3.161257963636362</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2.305825</v>
      </c>
      <c r="D27" s="34"/>
      <c r="E27" s="3">
        <f>COUNTIF(Vertices[Degree],"&gt;= "&amp;D27)-COUNTIF(Vertices[Degree],"&gt;="&amp;D28)</f>
        <v>0</v>
      </c>
      <c r="F27" s="78"/>
      <c r="G27" s="79">
        <f>COUNTIF(Vertices[In-Degree],"&gt;= "&amp;F27)-COUNTIF(Vertices[In-Degree],"&gt;="&amp;F28)</f>
        <v>-2</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-6</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-26</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3.1818181818181825</v>
      </c>
      <c r="G28" s="42">
        <f>COUNTIF(Vertices[In-Degree],"&gt;= "&amp;F28)-COUNTIF(Vertices[In-Degree],"&gt;="&amp;F40)</f>
        <v>0</v>
      </c>
      <c r="H28" s="41">
        <f>H26+($H$57-$H$2)/BinDivisor</f>
        <v>4.09090909090909</v>
      </c>
      <c r="I28" s="42">
        <f>COUNTIF(Vertices[Out-Degree],"&gt;= "&amp;H28)-COUNTIF(Vertices[Out-Degree],"&gt;="&amp;H40)</f>
        <v>0</v>
      </c>
      <c r="J28" s="41">
        <f>J26+($J$57-$J$2)/BinDivisor</f>
        <v>136.81818181818176</v>
      </c>
      <c r="K28" s="42">
        <f>COUNTIF(Vertices[Betweenness Centrality],"&gt;= "&amp;J28)-COUNTIF(Vertices[Betweenness Centrality],"&gt;="&amp;J40)</f>
        <v>0</v>
      </c>
      <c r="L28" s="41">
        <f>L26+($L$57-$L$2)/BinDivisor</f>
        <v>0.4633430909090912</v>
      </c>
      <c r="M28" s="42">
        <f>COUNTIF(Vertices[Closeness Centrality],"&gt;= "&amp;L28)-COUNTIF(Vertices[Closeness Centrality],"&gt;="&amp;L40)</f>
        <v>0</v>
      </c>
      <c r="N28" s="41">
        <f>N26+($N$57-$N$2)/BinDivisor</f>
        <v>0.09272272727272729</v>
      </c>
      <c r="O28" s="42">
        <f>COUNTIF(Vertices[Eigenvector Centrality],"&gt;= "&amp;N28)-COUNTIF(Vertices[Eigenvector Centrality],"&gt;="&amp;N40)</f>
        <v>0</v>
      </c>
      <c r="P28" s="41">
        <f>P26+($P$57-$P$2)/BinDivisor</f>
        <v>3.2716755454545434</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0.03538461538461538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922</v>
      </c>
      <c r="B30" s="36">
        <v>0.418437</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923</v>
      </c>
      <c r="B32" s="36" t="s">
        <v>933</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4"/>
      <c r="B33" s="134"/>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924</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4"/>
      <c r="B35" s="134"/>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925</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926</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927</v>
      </c>
      <c r="B38" s="36" t="s">
        <v>85</v>
      </c>
      <c r="D38" s="34"/>
      <c r="E38" s="3">
        <f>COUNTIF(Vertices[Degree],"&gt;= "&amp;D38)-COUNTIF(Vertices[Degree],"&gt;="&amp;D40)</f>
        <v>0</v>
      </c>
      <c r="F38" s="78"/>
      <c r="G38" s="79">
        <f>COUNTIF(Vertices[In-Degree],"&gt;= "&amp;F38)-COUNTIF(Vertices[In-Degree],"&gt;="&amp;F40)</f>
        <v>-2</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-6</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-26</v>
      </c>
      <c r="T38" s="78"/>
      <c r="U38" s="79">
        <f ca="1">COUNTIF(Vertices[Clustering Coefficient],"&gt;= "&amp;T38)-COUNTIF(Vertices[Clustering Coefficient],"&gt;="&amp;T40)</f>
        <v>0</v>
      </c>
    </row>
    <row r="39" spans="1:21" ht="15">
      <c r="A39" s="36" t="s">
        <v>920</v>
      </c>
      <c r="B39" s="36" t="s">
        <v>85</v>
      </c>
      <c r="D39" s="34"/>
      <c r="E39" s="3">
        <f>COUNTIF(Vertices[Degree],"&gt;= "&amp;D39)-COUNTIF(Vertices[Degree],"&gt;="&amp;D40)</f>
        <v>0</v>
      </c>
      <c r="F39" s="78"/>
      <c r="G39" s="79">
        <f>COUNTIF(Vertices[In-Degree],"&gt;= "&amp;F39)-COUNTIF(Vertices[In-Degree],"&gt;="&amp;F40)</f>
        <v>-2</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-6</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-26</v>
      </c>
      <c r="T39" s="78"/>
      <c r="U39" s="79">
        <f ca="1">COUNTIF(Vertices[Clustering Coefficient],"&gt;= "&amp;T39)-COUNTIF(Vertices[Clustering Coefficient],"&gt;="&amp;T40)</f>
        <v>0</v>
      </c>
    </row>
    <row r="40" spans="1:21" ht="15">
      <c r="A40" s="36" t="s">
        <v>928</v>
      </c>
      <c r="B40" s="36" t="s">
        <v>85</v>
      </c>
      <c r="D40" s="34">
        <f>D28+($D$57-$D$2)/BinDivisor</f>
        <v>0</v>
      </c>
      <c r="E40" s="3">
        <f>COUNTIF(Vertices[Degree],"&gt;= "&amp;D40)-COUNTIF(Vertices[Degree],"&gt;="&amp;D41)</f>
        <v>0</v>
      </c>
      <c r="F40" s="39">
        <f>F28+($F$57-$F$2)/BinDivisor</f>
        <v>3.30909090909091</v>
      </c>
      <c r="G40" s="40">
        <f>COUNTIF(Vertices[In-Degree],"&gt;= "&amp;F40)-COUNTIF(Vertices[In-Degree],"&gt;="&amp;F41)</f>
        <v>0</v>
      </c>
      <c r="H40" s="39">
        <f>H28+($H$57-$H$2)/BinDivisor</f>
        <v>4.254545454545454</v>
      </c>
      <c r="I40" s="40">
        <f>COUNTIF(Vertices[Out-Degree],"&gt;= "&amp;H40)-COUNTIF(Vertices[Out-Degree],"&gt;="&amp;H41)</f>
        <v>0</v>
      </c>
      <c r="J40" s="39">
        <f>J28+($J$57-$J$2)/BinDivisor</f>
        <v>142.29090909090903</v>
      </c>
      <c r="K40" s="40">
        <f>COUNTIF(Vertices[Betweenness Centrality],"&gt;= "&amp;J40)-COUNTIF(Vertices[Betweenness Centrality],"&gt;="&amp;J41)</f>
        <v>0</v>
      </c>
      <c r="L40" s="39">
        <f>L28+($L$57-$L$2)/BinDivisor</f>
        <v>0.48123165454545486</v>
      </c>
      <c r="M40" s="40">
        <f>COUNTIF(Vertices[Closeness Centrality],"&gt;= "&amp;L40)-COUNTIF(Vertices[Closeness Centrality],"&gt;="&amp;L41)</f>
        <v>0</v>
      </c>
      <c r="N40" s="39">
        <f>N28+($N$57-$N$2)/BinDivisor</f>
        <v>0.09643163636363639</v>
      </c>
      <c r="O40" s="40">
        <f>COUNTIF(Vertices[Eigenvector Centrality],"&gt;= "&amp;N40)-COUNTIF(Vertices[Eigenvector Centrality],"&gt;="&amp;N41)</f>
        <v>0</v>
      </c>
      <c r="P40" s="39">
        <f>P28+($P$57-$P$2)/BinDivisor</f>
        <v>3.382093127272725</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s="36" t="s">
        <v>929</v>
      </c>
      <c r="B41" s="36" t="s">
        <v>85</v>
      </c>
      <c r="D41" s="34">
        <f aca="true" t="shared" si="10" ref="D41:D56">D40+($D$57-$D$2)/BinDivisor</f>
        <v>0</v>
      </c>
      <c r="E41" s="3">
        <f>COUNTIF(Vertices[Degree],"&gt;= "&amp;D41)-COUNTIF(Vertices[Degree],"&gt;="&amp;D42)</f>
        <v>0</v>
      </c>
      <c r="F41" s="41">
        <f aca="true" t="shared" si="11" ref="F41:F56">F40+($F$57-$F$2)/BinDivisor</f>
        <v>3.4363636363636374</v>
      </c>
      <c r="G41" s="42">
        <f>COUNTIF(Vertices[In-Degree],"&gt;= "&amp;F41)-COUNTIF(Vertices[In-Degree],"&gt;="&amp;F42)</f>
        <v>0</v>
      </c>
      <c r="H41" s="41">
        <f aca="true" t="shared" si="12" ref="H41:H56">H40+($H$57-$H$2)/BinDivisor</f>
        <v>4.418181818181818</v>
      </c>
      <c r="I41" s="42">
        <f>COUNTIF(Vertices[Out-Degree],"&gt;= "&amp;H41)-COUNTIF(Vertices[Out-Degree],"&gt;="&amp;H42)</f>
        <v>0</v>
      </c>
      <c r="J41" s="41">
        <f aca="true" t="shared" si="13" ref="J41:J56">J40+($J$57-$J$2)/BinDivisor</f>
        <v>147.7636363636363</v>
      </c>
      <c r="K41" s="42">
        <f>COUNTIF(Vertices[Betweenness Centrality],"&gt;= "&amp;J41)-COUNTIF(Vertices[Betweenness Centrality],"&gt;="&amp;J42)</f>
        <v>0</v>
      </c>
      <c r="L41" s="41">
        <f aca="true" t="shared" si="14" ref="L41:L56">L40+($L$57-$L$2)/BinDivisor</f>
        <v>0.4991202181818185</v>
      </c>
      <c r="M41" s="42">
        <f>COUNTIF(Vertices[Closeness Centrality],"&gt;= "&amp;L41)-COUNTIF(Vertices[Closeness Centrality],"&gt;="&amp;L42)</f>
        <v>0</v>
      </c>
      <c r="N41" s="41">
        <f aca="true" t="shared" si="15" ref="N41:N56">N40+($N$57-$N$2)/BinDivisor</f>
        <v>0.10014054545454548</v>
      </c>
      <c r="O41" s="42">
        <f>COUNTIF(Vertices[Eigenvector Centrality],"&gt;= "&amp;N41)-COUNTIF(Vertices[Eigenvector Centrality],"&gt;="&amp;N42)</f>
        <v>0</v>
      </c>
      <c r="P41" s="41">
        <f aca="true" t="shared" si="16" ref="P41:P56">P40+($P$57-$P$2)/BinDivisor</f>
        <v>3.4925107090909067</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6" t="s">
        <v>930</v>
      </c>
      <c r="B42" s="36" t="s">
        <v>85</v>
      </c>
      <c r="D42" s="34">
        <f t="shared" si="10"/>
        <v>0</v>
      </c>
      <c r="E42" s="3">
        <f>COUNTIF(Vertices[Degree],"&gt;= "&amp;D42)-COUNTIF(Vertices[Degree],"&gt;="&amp;D43)</f>
        <v>0</v>
      </c>
      <c r="F42" s="39">
        <f t="shared" si="11"/>
        <v>3.563636363636365</v>
      </c>
      <c r="G42" s="40">
        <f>COUNTIF(Vertices[In-Degree],"&gt;= "&amp;F42)-COUNTIF(Vertices[In-Degree],"&gt;="&amp;F43)</f>
        <v>0</v>
      </c>
      <c r="H42" s="39">
        <f t="shared" si="12"/>
        <v>4.581818181818182</v>
      </c>
      <c r="I42" s="40">
        <f>COUNTIF(Vertices[Out-Degree],"&gt;= "&amp;H42)-COUNTIF(Vertices[Out-Degree],"&gt;="&amp;H43)</f>
        <v>0</v>
      </c>
      <c r="J42" s="39">
        <f t="shared" si="13"/>
        <v>153.23636363636356</v>
      </c>
      <c r="K42" s="40">
        <f>COUNTIF(Vertices[Betweenness Centrality],"&gt;= "&amp;J42)-COUNTIF(Vertices[Betweenness Centrality],"&gt;="&amp;J43)</f>
        <v>0</v>
      </c>
      <c r="L42" s="39">
        <f t="shared" si="14"/>
        <v>0.5170087818181821</v>
      </c>
      <c r="M42" s="40">
        <f>COUNTIF(Vertices[Closeness Centrality],"&gt;= "&amp;L42)-COUNTIF(Vertices[Closeness Centrality],"&gt;="&amp;L43)</f>
        <v>0</v>
      </c>
      <c r="N42" s="39">
        <f t="shared" si="15"/>
        <v>0.10384945454545458</v>
      </c>
      <c r="O42" s="40">
        <f>COUNTIF(Vertices[Eigenvector Centrality],"&gt;= "&amp;N42)-COUNTIF(Vertices[Eigenvector Centrality],"&gt;="&amp;N43)</f>
        <v>0</v>
      </c>
      <c r="P42" s="39">
        <f t="shared" si="16"/>
        <v>3.6029282909090883</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6" t="s">
        <v>931</v>
      </c>
      <c r="B43" s="36" t="s">
        <v>85</v>
      </c>
      <c r="D43" s="34">
        <f t="shared" si="10"/>
        <v>0</v>
      </c>
      <c r="E43" s="3">
        <f>COUNTIF(Vertices[Degree],"&gt;= "&amp;D43)-COUNTIF(Vertices[Degree],"&gt;="&amp;D44)</f>
        <v>0</v>
      </c>
      <c r="F43" s="41">
        <f t="shared" si="11"/>
        <v>3.6909090909090922</v>
      </c>
      <c r="G43" s="42">
        <f>COUNTIF(Vertices[In-Degree],"&gt;= "&amp;F43)-COUNTIF(Vertices[In-Degree],"&gt;="&amp;F44)</f>
        <v>0</v>
      </c>
      <c r="H43" s="41">
        <f t="shared" si="12"/>
        <v>4.745454545454546</v>
      </c>
      <c r="I43" s="42">
        <f>COUNTIF(Vertices[Out-Degree],"&gt;= "&amp;H43)-COUNTIF(Vertices[Out-Degree],"&gt;="&amp;H44)</f>
        <v>0</v>
      </c>
      <c r="J43" s="41">
        <f t="shared" si="13"/>
        <v>158.70909090909083</v>
      </c>
      <c r="K43" s="42">
        <f>COUNTIF(Vertices[Betweenness Centrality],"&gt;= "&amp;J43)-COUNTIF(Vertices[Betweenness Centrality],"&gt;="&amp;J44)</f>
        <v>0</v>
      </c>
      <c r="L43" s="41">
        <f t="shared" si="14"/>
        <v>0.5348973454545457</v>
      </c>
      <c r="M43" s="42">
        <f>COUNTIF(Vertices[Closeness Centrality],"&gt;= "&amp;L43)-COUNTIF(Vertices[Closeness Centrality],"&gt;="&amp;L44)</f>
        <v>0</v>
      </c>
      <c r="N43" s="41">
        <f t="shared" si="15"/>
        <v>0.10755836363636367</v>
      </c>
      <c r="O43" s="42">
        <f>COUNTIF(Vertices[Eigenvector Centrality],"&gt;= "&amp;N43)-COUNTIF(Vertices[Eigenvector Centrality],"&gt;="&amp;N44)</f>
        <v>0</v>
      </c>
      <c r="P43" s="41">
        <f t="shared" si="16"/>
        <v>3.71334587272727</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6" t="s">
        <v>932</v>
      </c>
      <c r="B44" s="36" t="s">
        <v>85</v>
      </c>
      <c r="D44" s="34">
        <f t="shared" si="10"/>
        <v>0</v>
      </c>
      <c r="E44" s="3">
        <f>COUNTIF(Vertices[Degree],"&gt;= "&amp;D44)-COUNTIF(Vertices[Degree],"&gt;="&amp;D45)</f>
        <v>0</v>
      </c>
      <c r="F44" s="39">
        <f t="shared" si="11"/>
        <v>3.8181818181818197</v>
      </c>
      <c r="G44" s="40">
        <f>COUNTIF(Vertices[In-Degree],"&gt;= "&amp;F44)-COUNTIF(Vertices[In-Degree],"&gt;="&amp;F45)</f>
        <v>0</v>
      </c>
      <c r="H44" s="39">
        <f t="shared" si="12"/>
        <v>4.90909090909091</v>
      </c>
      <c r="I44" s="40">
        <f>COUNTIF(Vertices[Out-Degree],"&gt;= "&amp;H44)-COUNTIF(Vertices[Out-Degree],"&gt;="&amp;H45)</f>
        <v>0</v>
      </c>
      <c r="J44" s="39">
        <f t="shared" si="13"/>
        <v>164.1818181818181</v>
      </c>
      <c r="K44" s="40">
        <f>COUNTIF(Vertices[Betweenness Centrality],"&gt;= "&amp;J44)-COUNTIF(Vertices[Betweenness Centrality],"&gt;="&amp;J45)</f>
        <v>0</v>
      </c>
      <c r="L44" s="39">
        <f t="shared" si="14"/>
        <v>0.5527859090909093</v>
      </c>
      <c r="M44" s="40">
        <f>COUNTIF(Vertices[Closeness Centrality],"&gt;= "&amp;L44)-COUNTIF(Vertices[Closeness Centrality],"&gt;="&amp;L45)</f>
        <v>0</v>
      </c>
      <c r="N44" s="39">
        <f t="shared" si="15"/>
        <v>0.11126727272727277</v>
      </c>
      <c r="O44" s="40">
        <f>COUNTIF(Vertices[Eigenvector Centrality],"&gt;= "&amp;N44)-COUNTIF(Vertices[Eigenvector Centrality],"&gt;="&amp;N45)</f>
        <v>0</v>
      </c>
      <c r="P44" s="39">
        <f t="shared" si="16"/>
        <v>3.8237634545454515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t="s">
        <v>163</v>
      </c>
      <c r="B45" t="s">
        <v>17</v>
      </c>
      <c r="D45" s="34">
        <f t="shared" si="10"/>
        <v>0</v>
      </c>
      <c r="E45" s="3">
        <f>COUNTIF(Vertices[Degree],"&gt;= "&amp;D45)-COUNTIF(Vertices[Degree],"&gt;="&amp;D46)</f>
        <v>0</v>
      </c>
      <c r="F45" s="41">
        <f t="shared" si="11"/>
        <v>3.945454545454547</v>
      </c>
      <c r="G45" s="42">
        <f>COUNTIF(Vertices[In-Degree],"&gt;= "&amp;F45)-COUNTIF(Vertices[In-Degree],"&gt;="&amp;F46)</f>
        <v>0</v>
      </c>
      <c r="H45" s="41">
        <f t="shared" si="12"/>
        <v>5.072727272727274</v>
      </c>
      <c r="I45" s="42">
        <f>COUNTIF(Vertices[Out-Degree],"&gt;= "&amp;H45)-COUNTIF(Vertices[Out-Degree],"&gt;="&amp;H46)</f>
        <v>0</v>
      </c>
      <c r="J45" s="41">
        <f t="shared" si="13"/>
        <v>169.65454545454537</v>
      </c>
      <c r="K45" s="42">
        <f>COUNTIF(Vertices[Betweenness Centrality],"&gt;= "&amp;J45)-COUNTIF(Vertices[Betweenness Centrality],"&gt;="&amp;J46)</f>
        <v>0</v>
      </c>
      <c r="L45" s="41">
        <f t="shared" si="14"/>
        <v>0.5706744727272729</v>
      </c>
      <c r="M45" s="42">
        <f>COUNTIF(Vertices[Closeness Centrality],"&gt;= "&amp;L45)-COUNTIF(Vertices[Closeness Centrality],"&gt;="&amp;L46)</f>
        <v>0</v>
      </c>
      <c r="N45" s="41">
        <f t="shared" si="15"/>
        <v>0.11497618181818187</v>
      </c>
      <c r="O45" s="42">
        <f>COUNTIF(Vertices[Eigenvector Centrality],"&gt;= "&amp;N45)-COUNTIF(Vertices[Eigenvector Centrality],"&gt;="&amp;N46)</f>
        <v>0</v>
      </c>
      <c r="P45" s="41">
        <f t="shared" si="16"/>
        <v>3.934181036363633</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4.072727272727274</v>
      </c>
      <c r="G46" s="40">
        <f>COUNTIF(Vertices[In-Degree],"&gt;= "&amp;F46)-COUNTIF(Vertices[In-Degree],"&gt;="&amp;F47)</f>
        <v>0</v>
      </c>
      <c r="H46" s="39">
        <f t="shared" si="12"/>
        <v>5.236363636363638</v>
      </c>
      <c r="I46" s="40">
        <f>COUNTIF(Vertices[Out-Degree],"&gt;= "&amp;H46)-COUNTIF(Vertices[Out-Degree],"&gt;="&amp;H47)</f>
        <v>0</v>
      </c>
      <c r="J46" s="39">
        <f t="shared" si="13"/>
        <v>175.12727272727264</v>
      </c>
      <c r="K46" s="40">
        <f>COUNTIF(Vertices[Betweenness Centrality],"&gt;= "&amp;J46)-COUNTIF(Vertices[Betweenness Centrality],"&gt;="&amp;J47)</f>
        <v>0</v>
      </c>
      <c r="L46" s="39">
        <f t="shared" si="14"/>
        <v>0.5885630363636365</v>
      </c>
      <c r="M46" s="40">
        <f>COUNTIF(Vertices[Closeness Centrality],"&gt;= "&amp;L46)-COUNTIF(Vertices[Closeness Centrality],"&gt;="&amp;L47)</f>
        <v>0</v>
      </c>
      <c r="N46" s="39">
        <f t="shared" si="15"/>
        <v>0.11868509090909096</v>
      </c>
      <c r="O46" s="40">
        <f>COUNTIF(Vertices[Eigenvector Centrality],"&gt;= "&amp;N46)-COUNTIF(Vertices[Eigenvector Centrality],"&gt;="&amp;N47)</f>
        <v>0</v>
      </c>
      <c r="P46" s="39">
        <f t="shared" si="16"/>
        <v>4.044598618181815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5"/>
      <c r="B47" s="35"/>
      <c r="D47" s="34">
        <f t="shared" si="10"/>
        <v>0</v>
      </c>
      <c r="E47" s="3">
        <f>COUNTIF(Vertices[Degree],"&gt;= "&amp;D47)-COUNTIF(Vertices[Degree],"&gt;="&amp;D48)</f>
        <v>0</v>
      </c>
      <c r="F47" s="41">
        <f t="shared" si="11"/>
        <v>4.200000000000001</v>
      </c>
      <c r="G47" s="42">
        <f>COUNTIF(Vertices[In-Degree],"&gt;= "&amp;F47)-COUNTIF(Vertices[In-Degree],"&gt;="&amp;F48)</f>
        <v>0</v>
      </c>
      <c r="H47" s="41">
        <f t="shared" si="12"/>
        <v>5.400000000000002</v>
      </c>
      <c r="I47" s="42">
        <f>COUNTIF(Vertices[Out-Degree],"&gt;= "&amp;H47)-COUNTIF(Vertices[Out-Degree],"&gt;="&amp;H48)</f>
        <v>0</v>
      </c>
      <c r="J47" s="41">
        <f t="shared" si="13"/>
        <v>180.5999999999999</v>
      </c>
      <c r="K47" s="42">
        <f>COUNTIF(Vertices[Betweenness Centrality],"&gt;= "&amp;J47)-COUNTIF(Vertices[Betweenness Centrality],"&gt;="&amp;J48)</f>
        <v>0</v>
      </c>
      <c r="L47" s="41">
        <f t="shared" si="14"/>
        <v>0.6064516000000001</v>
      </c>
      <c r="M47" s="42">
        <f>COUNTIF(Vertices[Closeness Centrality],"&gt;= "&amp;L47)-COUNTIF(Vertices[Closeness Centrality],"&gt;="&amp;L48)</f>
        <v>0</v>
      </c>
      <c r="N47" s="41">
        <f t="shared" si="15"/>
        <v>0.12239400000000006</v>
      </c>
      <c r="O47" s="42">
        <f>COUNTIF(Vertices[Eigenvector Centrality],"&gt;= "&amp;N47)-COUNTIF(Vertices[Eigenvector Centrality],"&gt;="&amp;N48)</f>
        <v>0</v>
      </c>
      <c r="P47" s="41">
        <f t="shared" si="16"/>
        <v>4.155016199999997</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5"/>
      <c r="B48" s="35"/>
      <c r="D48" s="34">
        <f t="shared" si="10"/>
        <v>0</v>
      </c>
      <c r="E48" s="3">
        <f>COUNTIF(Vertices[Degree],"&gt;= "&amp;D48)-COUNTIF(Vertices[Degree],"&gt;="&amp;D49)</f>
        <v>0</v>
      </c>
      <c r="F48" s="39">
        <f t="shared" si="11"/>
        <v>4.327272727272728</v>
      </c>
      <c r="G48" s="40">
        <f>COUNTIF(Vertices[In-Degree],"&gt;= "&amp;F48)-COUNTIF(Vertices[In-Degree],"&gt;="&amp;F49)</f>
        <v>0</v>
      </c>
      <c r="H48" s="39">
        <f t="shared" si="12"/>
        <v>5.563636363636366</v>
      </c>
      <c r="I48" s="40">
        <f>COUNTIF(Vertices[Out-Degree],"&gt;= "&amp;H48)-COUNTIF(Vertices[Out-Degree],"&gt;="&amp;H49)</f>
        <v>0</v>
      </c>
      <c r="J48" s="39">
        <f t="shared" si="13"/>
        <v>186.07272727272718</v>
      </c>
      <c r="K48" s="40">
        <f>COUNTIF(Vertices[Betweenness Centrality],"&gt;= "&amp;J48)-COUNTIF(Vertices[Betweenness Centrality],"&gt;="&amp;J49)</f>
        <v>0</v>
      </c>
      <c r="L48" s="39">
        <f t="shared" si="14"/>
        <v>0.6243401636363637</v>
      </c>
      <c r="M48" s="40">
        <f>COUNTIF(Vertices[Closeness Centrality],"&gt;= "&amp;L48)-COUNTIF(Vertices[Closeness Centrality],"&gt;="&amp;L49)</f>
        <v>0</v>
      </c>
      <c r="N48" s="39">
        <f t="shared" si="15"/>
        <v>0.12610290909090915</v>
      </c>
      <c r="O48" s="40">
        <f>COUNTIF(Vertices[Eigenvector Centrality],"&gt;= "&amp;N48)-COUNTIF(Vertices[Eigenvector Centrality],"&gt;="&amp;N49)</f>
        <v>0</v>
      </c>
      <c r="P48" s="39">
        <f t="shared" si="16"/>
        <v>4.265433781818179</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4.454545454545455</v>
      </c>
      <c r="G49" s="42">
        <f>COUNTIF(Vertices[In-Degree],"&gt;= "&amp;F49)-COUNTIF(Vertices[In-Degree],"&gt;="&amp;F50)</f>
        <v>0</v>
      </c>
      <c r="H49" s="41">
        <f t="shared" si="12"/>
        <v>5.72727272727273</v>
      </c>
      <c r="I49" s="42">
        <f>COUNTIF(Vertices[Out-Degree],"&gt;= "&amp;H49)-COUNTIF(Vertices[Out-Degree],"&gt;="&amp;H50)</f>
        <v>0</v>
      </c>
      <c r="J49" s="41">
        <f t="shared" si="13"/>
        <v>191.54545454545445</v>
      </c>
      <c r="K49" s="42">
        <f>COUNTIF(Vertices[Betweenness Centrality],"&gt;= "&amp;J49)-COUNTIF(Vertices[Betweenness Centrality],"&gt;="&amp;J50)</f>
        <v>0</v>
      </c>
      <c r="L49" s="41">
        <f t="shared" si="14"/>
        <v>0.6422287272727273</v>
      </c>
      <c r="M49" s="42">
        <f>COUNTIF(Vertices[Closeness Centrality],"&gt;= "&amp;L49)-COUNTIF(Vertices[Closeness Centrality],"&gt;="&amp;L50)</f>
        <v>0</v>
      </c>
      <c r="N49" s="41">
        <f t="shared" si="15"/>
        <v>0.12981181818181825</v>
      </c>
      <c r="O49" s="42">
        <f>COUNTIF(Vertices[Eigenvector Centrality],"&gt;= "&amp;N49)-COUNTIF(Vertices[Eigenvector Centrality],"&gt;="&amp;N50)</f>
        <v>0</v>
      </c>
      <c r="P49" s="41">
        <f t="shared" si="16"/>
        <v>4.375851363636361</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4.581818181818182</v>
      </c>
      <c r="G50" s="40">
        <f>COUNTIF(Vertices[In-Degree],"&gt;= "&amp;F50)-COUNTIF(Vertices[In-Degree],"&gt;="&amp;F51)</f>
        <v>0</v>
      </c>
      <c r="H50" s="39">
        <f t="shared" si="12"/>
        <v>5.890909090909094</v>
      </c>
      <c r="I50" s="40">
        <f>COUNTIF(Vertices[Out-Degree],"&gt;= "&amp;H50)-COUNTIF(Vertices[Out-Degree],"&gt;="&amp;H51)</f>
        <v>0</v>
      </c>
      <c r="J50" s="39">
        <f t="shared" si="13"/>
        <v>197.01818181818172</v>
      </c>
      <c r="K50" s="40">
        <f>COUNTIF(Vertices[Betweenness Centrality],"&gt;= "&amp;J50)-COUNTIF(Vertices[Betweenness Centrality],"&gt;="&amp;J51)</f>
        <v>0</v>
      </c>
      <c r="L50" s="39">
        <f t="shared" si="14"/>
        <v>0.6601172909090909</v>
      </c>
      <c r="M50" s="40">
        <f>COUNTIF(Vertices[Closeness Centrality],"&gt;= "&amp;L50)-COUNTIF(Vertices[Closeness Centrality],"&gt;="&amp;L51)</f>
        <v>0</v>
      </c>
      <c r="N50" s="39">
        <f t="shared" si="15"/>
        <v>0.13352072727272735</v>
      </c>
      <c r="O50" s="40">
        <f>COUNTIF(Vertices[Eigenvector Centrality],"&gt;= "&amp;N50)-COUNTIF(Vertices[Eigenvector Centrality],"&gt;="&amp;N51)</f>
        <v>0</v>
      </c>
      <c r="P50" s="39">
        <f t="shared" si="16"/>
        <v>4.486268945454543</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4.709090909090909</v>
      </c>
      <c r="G51" s="42">
        <f>COUNTIF(Vertices[In-Degree],"&gt;= "&amp;F51)-COUNTIF(Vertices[In-Degree],"&gt;="&amp;F52)</f>
        <v>0</v>
      </c>
      <c r="H51" s="41">
        <f t="shared" si="12"/>
        <v>6.054545454545458</v>
      </c>
      <c r="I51" s="42">
        <f>COUNTIF(Vertices[Out-Degree],"&gt;= "&amp;H51)-COUNTIF(Vertices[Out-Degree],"&gt;="&amp;H52)</f>
        <v>0</v>
      </c>
      <c r="J51" s="41">
        <f t="shared" si="13"/>
        <v>202.49090909090899</v>
      </c>
      <c r="K51" s="42">
        <f>COUNTIF(Vertices[Betweenness Centrality],"&gt;= "&amp;J51)-COUNTIF(Vertices[Betweenness Centrality],"&gt;="&amp;J52)</f>
        <v>0</v>
      </c>
      <c r="L51" s="41">
        <f t="shared" si="14"/>
        <v>0.6780058545454545</v>
      </c>
      <c r="M51" s="42">
        <f>COUNTIF(Vertices[Closeness Centrality],"&gt;= "&amp;L51)-COUNTIF(Vertices[Closeness Centrality],"&gt;="&amp;L52)</f>
        <v>0</v>
      </c>
      <c r="N51" s="41">
        <f t="shared" si="15"/>
        <v>0.13722963636363644</v>
      </c>
      <c r="O51" s="42">
        <f>COUNTIF(Vertices[Eigenvector Centrality],"&gt;= "&amp;N51)-COUNTIF(Vertices[Eigenvector Centrality],"&gt;="&amp;N52)</f>
        <v>0</v>
      </c>
      <c r="P51" s="41">
        <f t="shared" si="16"/>
        <v>4.596686527272725</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4.836363636363636</v>
      </c>
      <c r="G52" s="40">
        <f>COUNTIF(Vertices[In-Degree],"&gt;= "&amp;F52)-COUNTIF(Vertices[In-Degree],"&gt;="&amp;F53)</f>
        <v>0</v>
      </c>
      <c r="H52" s="39">
        <f t="shared" si="12"/>
        <v>6.218181818181822</v>
      </c>
      <c r="I52" s="40">
        <f>COUNTIF(Vertices[Out-Degree],"&gt;= "&amp;H52)-COUNTIF(Vertices[Out-Degree],"&gt;="&amp;H53)</f>
        <v>0</v>
      </c>
      <c r="J52" s="39">
        <f t="shared" si="13"/>
        <v>207.96363636363625</v>
      </c>
      <c r="K52" s="40">
        <f>COUNTIF(Vertices[Betweenness Centrality],"&gt;= "&amp;J52)-COUNTIF(Vertices[Betweenness Centrality],"&gt;="&amp;J53)</f>
        <v>0</v>
      </c>
      <c r="L52" s="39">
        <f t="shared" si="14"/>
        <v>0.6958944181818181</v>
      </c>
      <c r="M52" s="40">
        <f>COUNTIF(Vertices[Closeness Centrality],"&gt;= "&amp;L52)-COUNTIF(Vertices[Closeness Centrality],"&gt;="&amp;L53)</f>
        <v>0</v>
      </c>
      <c r="N52" s="39">
        <f t="shared" si="15"/>
        <v>0.14093854545454554</v>
      </c>
      <c r="O52" s="40">
        <f>COUNTIF(Vertices[Eigenvector Centrality],"&gt;= "&amp;N52)-COUNTIF(Vertices[Eigenvector Centrality],"&gt;="&amp;N53)</f>
        <v>0</v>
      </c>
      <c r="P52" s="39">
        <f t="shared" si="16"/>
        <v>4.707104109090907</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4.963636363636363</v>
      </c>
      <c r="G53" s="42">
        <f>COUNTIF(Vertices[In-Degree],"&gt;= "&amp;F53)-COUNTIF(Vertices[In-Degree],"&gt;="&amp;F54)</f>
        <v>1</v>
      </c>
      <c r="H53" s="41">
        <f t="shared" si="12"/>
        <v>6.381818181818186</v>
      </c>
      <c r="I53" s="42">
        <f>COUNTIF(Vertices[Out-Degree],"&gt;= "&amp;H53)-COUNTIF(Vertices[Out-Degree],"&gt;="&amp;H54)</f>
        <v>0</v>
      </c>
      <c r="J53" s="41">
        <f t="shared" si="13"/>
        <v>213.43636363636352</v>
      </c>
      <c r="K53" s="42">
        <f>COUNTIF(Vertices[Betweenness Centrality],"&gt;= "&amp;J53)-COUNTIF(Vertices[Betweenness Centrality],"&gt;="&amp;J54)</f>
        <v>0</v>
      </c>
      <c r="L53" s="41">
        <f t="shared" si="14"/>
        <v>0.7137829818181817</v>
      </c>
      <c r="M53" s="42">
        <f>COUNTIF(Vertices[Closeness Centrality],"&gt;= "&amp;L53)-COUNTIF(Vertices[Closeness Centrality],"&gt;="&amp;L54)</f>
        <v>0</v>
      </c>
      <c r="N53" s="41">
        <f t="shared" si="15"/>
        <v>0.14464745454545463</v>
      </c>
      <c r="O53" s="42">
        <f>COUNTIF(Vertices[Eigenvector Centrality],"&gt;= "&amp;N53)-COUNTIF(Vertices[Eigenvector Centrality],"&gt;="&amp;N54)</f>
        <v>0</v>
      </c>
      <c r="P53" s="41">
        <f t="shared" si="16"/>
        <v>4.817521690909089</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5.09090909090909</v>
      </c>
      <c r="G54" s="40">
        <f>COUNTIF(Vertices[In-Degree],"&gt;= "&amp;F54)-COUNTIF(Vertices[In-Degree],"&gt;="&amp;F55)</f>
        <v>0</v>
      </c>
      <c r="H54" s="39">
        <f t="shared" si="12"/>
        <v>6.54545454545455</v>
      </c>
      <c r="I54" s="40">
        <f>COUNTIF(Vertices[Out-Degree],"&gt;= "&amp;H54)-COUNTIF(Vertices[Out-Degree],"&gt;="&amp;H55)</f>
        <v>0</v>
      </c>
      <c r="J54" s="39">
        <f t="shared" si="13"/>
        <v>218.9090909090908</v>
      </c>
      <c r="K54" s="40">
        <f>COUNTIF(Vertices[Betweenness Centrality],"&gt;= "&amp;J54)-COUNTIF(Vertices[Betweenness Centrality],"&gt;="&amp;J55)</f>
        <v>0</v>
      </c>
      <c r="L54" s="39">
        <f t="shared" si="14"/>
        <v>0.7316715454545453</v>
      </c>
      <c r="M54" s="40">
        <f>COUNTIF(Vertices[Closeness Centrality],"&gt;= "&amp;L54)-COUNTIF(Vertices[Closeness Centrality],"&gt;="&amp;L55)</f>
        <v>0</v>
      </c>
      <c r="N54" s="39">
        <f t="shared" si="15"/>
        <v>0.14835636363636373</v>
      </c>
      <c r="O54" s="40">
        <f>COUNTIF(Vertices[Eigenvector Centrality],"&gt;= "&amp;N54)-COUNTIF(Vertices[Eigenvector Centrality],"&gt;="&amp;N55)</f>
        <v>0</v>
      </c>
      <c r="P54" s="39">
        <f t="shared" si="16"/>
        <v>4.927939272727271</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5.218181818181817</v>
      </c>
      <c r="G55" s="42">
        <f>COUNTIF(Vertices[In-Degree],"&gt;= "&amp;F55)-COUNTIF(Vertices[In-Degree],"&gt;="&amp;F56)</f>
        <v>0</v>
      </c>
      <c r="H55" s="41">
        <f t="shared" si="12"/>
        <v>6.709090909090914</v>
      </c>
      <c r="I55" s="42">
        <f>COUNTIF(Vertices[Out-Degree],"&gt;= "&amp;H55)-COUNTIF(Vertices[Out-Degree],"&gt;="&amp;H56)</f>
        <v>0</v>
      </c>
      <c r="J55" s="41">
        <f t="shared" si="13"/>
        <v>224.38181818181806</v>
      </c>
      <c r="K55" s="42">
        <f>COUNTIF(Vertices[Betweenness Centrality],"&gt;= "&amp;J55)-COUNTIF(Vertices[Betweenness Centrality],"&gt;="&amp;J56)</f>
        <v>0</v>
      </c>
      <c r="L55" s="41">
        <f t="shared" si="14"/>
        <v>0.7495601090909089</v>
      </c>
      <c r="M55" s="42">
        <f>COUNTIF(Vertices[Closeness Centrality],"&gt;= "&amp;L55)-COUNTIF(Vertices[Closeness Centrality],"&gt;="&amp;L56)</f>
        <v>0</v>
      </c>
      <c r="N55" s="41">
        <f t="shared" si="15"/>
        <v>0.15206527272727283</v>
      </c>
      <c r="O55" s="42">
        <f>COUNTIF(Vertices[Eigenvector Centrality],"&gt;= "&amp;N55)-COUNTIF(Vertices[Eigenvector Centrality],"&gt;="&amp;N56)</f>
        <v>0</v>
      </c>
      <c r="P55" s="41">
        <f t="shared" si="16"/>
        <v>5.038356854545453</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5.345454545454544</v>
      </c>
      <c r="G56" s="40">
        <f>COUNTIF(Vertices[In-Degree],"&gt;= "&amp;F56)-COUNTIF(Vertices[In-Degree],"&gt;="&amp;F57)</f>
        <v>0</v>
      </c>
      <c r="H56" s="39">
        <f t="shared" si="12"/>
        <v>6.872727272727278</v>
      </c>
      <c r="I56" s="40">
        <f>COUNTIF(Vertices[Out-Degree],"&gt;= "&amp;H56)-COUNTIF(Vertices[Out-Degree],"&gt;="&amp;H57)</f>
        <v>0</v>
      </c>
      <c r="J56" s="39">
        <f t="shared" si="13"/>
        <v>229.85454545454533</v>
      </c>
      <c r="K56" s="40">
        <f>COUNTIF(Vertices[Betweenness Centrality],"&gt;= "&amp;J56)-COUNTIF(Vertices[Betweenness Centrality],"&gt;="&amp;J57)</f>
        <v>0</v>
      </c>
      <c r="L56" s="39">
        <f t="shared" si="14"/>
        <v>0.7674486727272725</v>
      </c>
      <c r="M56" s="40">
        <f>COUNTIF(Vertices[Closeness Centrality],"&gt;= "&amp;L56)-COUNTIF(Vertices[Closeness Centrality],"&gt;="&amp;L57)</f>
        <v>0</v>
      </c>
      <c r="N56" s="39">
        <f t="shared" si="15"/>
        <v>0.15577418181818192</v>
      </c>
      <c r="O56" s="40">
        <f>COUNTIF(Vertices[Eigenvector Centrality],"&gt;= "&amp;N56)-COUNTIF(Vertices[Eigenvector Centrality],"&gt;="&amp;N57)</f>
        <v>0</v>
      </c>
      <c r="P56" s="39">
        <f t="shared" si="16"/>
        <v>5.148774436363635</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7</v>
      </c>
      <c r="G57" s="44">
        <f>COUNTIF(Vertices[In-Degree],"&gt;= "&amp;F57)-COUNTIF(Vertices[In-Degree],"&gt;="&amp;F58)</f>
        <v>1</v>
      </c>
      <c r="H57" s="43">
        <f>MAX(Vertices[Out-Degree])</f>
        <v>9</v>
      </c>
      <c r="I57" s="44">
        <f>COUNTIF(Vertices[Out-Degree],"&gt;= "&amp;H57)-COUNTIF(Vertices[Out-Degree],"&gt;="&amp;H58)</f>
        <v>1</v>
      </c>
      <c r="J57" s="43">
        <f>MAX(Vertices[Betweenness Centrality])</f>
        <v>301</v>
      </c>
      <c r="K57" s="44">
        <f>COUNTIF(Vertices[Betweenness Centrality],"&gt;= "&amp;J57)-COUNTIF(Vertices[Betweenness Centrality],"&gt;="&amp;J58)</f>
        <v>1</v>
      </c>
      <c r="L57" s="43">
        <f>MAX(Vertices[Closeness Centrality])</f>
        <v>1</v>
      </c>
      <c r="M57" s="44">
        <f>COUNTIF(Vertices[Closeness Centrality],"&gt;= "&amp;L57)-COUNTIF(Vertices[Closeness Centrality],"&gt;="&amp;L58)</f>
        <v>6</v>
      </c>
      <c r="N57" s="43">
        <f>MAX(Vertices[Eigenvector Centrality])</f>
        <v>0.20399</v>
      </c>
      <c r="O57" s="44">
        <f>COUNTIF(Vertices[Eigenvector Centrality],"&gt;= "&amp;N57)-COUNTIF(Vertices[Eigenvector Centrality],"&gt;="&amp;N58)</f>
        <v>1</v>
      </c>
      <c r="P57" s="43">
        <f>MAX(Vertices[PageRank])</f>
        <v>6.584203</v>
      </c>
      <c r="Q57" s="44">
        <f>COUNTIF(Vertices[PageRank],"&gt;= "&amp;P57)-COUNTIF(Vertices[PageRank],"&gt;="&amp;P58)</f>
        <v>1</v>
      </c>
      <c r="R57" s="43">
        <f>MAX(Vertices[Clustering Coefficient])</f>
        <v>0</v>
      </c>
      <c r="S57" s="47">
        <f>COUNTIF(Vertices[Clustering Coefficient],"&gt;= "&amp;R57)-COUNTIF(Vertices[Clustering Coefficient],"&gt;="&amp;R58)</f>
        <v>26</v>
      </c>
      <c r="T57" s="43" t="e">
        <f ca="1">MAX(INDIRECT(DynamicFilterSourceColumnRange))</f>
        <v>#REF!</v>
      </c>
      <c r="U57" s="44" t="e">
        <f ca="1" t="shared" si="0"/>
        <v>#REF!</v>
      </c>
    </row>
    <row r="59" spans="1:2" ht="15">
      <c r="A59" s="35" t="s">
        <v>81</v>
      </c>
      <c r="B59" s="48" t="str">
        <f>IF(COUNT(Vertices[Degree])&gt;0,D2,NoMetricMessage)</f>
        <v>Not Available</v>
      </c>
    </row>
    <row r="60" spans="1:2" ht="15">
      <c r="A60" s="35" t="s">
        <v>82</v>
      </c>
      <c r="B60" s="48" t="str">
        <f>IF(COUNT(Vertices[Degree])&gt;0,D57,NoMetricMessage)</f>
        <v>Not Available</v>
      </c>
    </row>
    <row r="61" spans="1:2" ht="15">
      <c r="A61" s="35" t="s">
        <v>83</v>
      </c>
      <c r="B61" s="49" t="str">
        <f>_xlfn.IFERROR(AVERAGE(Vertices[Degree]),NoMetricMessage)</f>
        <v>Not Available</v>
      </c>
    </row>
    <row r="62" spans="1:2" ht="15">
      <c r="A62" s="35" t="s">
        <v>84</v>
      </c>
      <c r="B62" s="49" t="str">
        <f>_xlfn.IFERROR(MEDIAN(Vertices[Degree]),NoMetricMessage)</f>
        <v>Not Available</v>
      </c>
    </row>
    <row r="73" spans="1:2" ht="15">
      <c r="A73" s="35" t="s">
        <v>88</v>
      </c>
      <c r="B73" s="48">
        <f>IF(COUNT(Vertices[In-Degree])&gt;0,F2,NoMetricMessage)</f>
        <v>0</v>
      </c>
    </row>
    <row r="74" spans="1:2" ht="15">
      <c r="A74" s="35" t="s">
        <v>89</v>
      </c>
      <c r="B74" s="48">
        <f>IF(COUNT(Vertices[In-Degree])&gt;0,F57,NoMetricMessage)</f>
        <v>7</v>
      </c>
    </row>
    <row r="75" spans="1:2" ht="15">
      <c r="A75" s="35" t="s">
        <v>90</v>
      </c>
      <c r="B75" s="49">
        <f>_xlfn.IFERROR(AVERAGE(Vertices[In-Degree]),NoMetricMessage)</f>
        <v>1.0384615384615385</v>
      </c>
    </row>
    <row r="76" spans="1:2" ht="15">
      <c r="A76" s="35" t="s">
        <v>91</v>
      </c>
      <c r="B76" s="49">
        <f>_xlfn.IFERROR(MEDIAN(Vertices[In-Degree]),NoMetricMessage)</f>
        <v>1</v>
      </c>
    </row>
    <row r="87" spans="1:2" ht="15">
      <c r="A87" s="35" t="s">
        <v>94</v>
      </c>
      <c r="B87" s="48">
        <f>IF(COUNT(Vertices[Out-Degree])&gt;0,H2,NoMetricMessage)</f>
        <v>0</v>
      </c>
    </row>
    <row r="88" spans="1:2" ht="15">
      <c r="A88" s="35" t="s">
        <v>95</v>
      </c>
      <c r="B88" s="48">
        <f>IF(COUNT(Vertices[Out-Degree])&gt;0,H57,NoMetricMessage)</f>
        <v>9</v>
      </c>
    </row>
    <row r="89" spans="1:2" ht="15">
      <c r="A89" s="35" t="s">
        <v>96</v>
      </c>
      <c r="B89" s="49">
        <f>_xlfn.IFERROR(AVERAGE(Vertices[Out-Degree]),NoMetricMessage)</f>
        <v>1.0384615384615385</v>
      </c>
    </row>
    <row r="90" spans="1:2" ht="15">
      <c r="A90" s="35" t="s">
        <v>97</v>
      </c>
      <c r="B90" s="49">
        <f>_xlfn.IFERROR(MEDIAN(Vertices[Out-Degree]),NoMetricMessage)</f>
        <v>1</v>
      </c>
    </row>
    <row r="101" spans="1:2" ht="15">
      <c r="A101" s="35" t="s">
        <v>100</v>
      </c>
      <c r="B101" s="49">
        <f>IF(COUNT(Vertices[Betweenness Centrality])&gt;0,J2,NoMetricMessage)</f>
        <v>0</v>
      </c>
    </row>
    <row r="102" spans="1:2" ht="15">
      <c r="A102" s="35" t="s">
        <v>101</v>
      </c>
      <c r="B102" s="49">
        <f>IF(COUNT(Vertices[Betweenness Centrality])&gt;0,J57,NoMetricMessage)</f>
        <v>301</v>
      </c>
    </row>
    <row r="103" spans="1:2" ht="15">
      <c r="A103" s="35" t="s">
        <v>102</v>
      </c>
      <c r="B103" s="49">
        <f>_xlfn.IFERROR(AVERAGE(Vertices[Betweenness Centrality]),NoMetricMessage)</f>
        <v>21.692307692307693</v>
      </c>
    </row>
    <row r="104" spans="1:2" ht="15">
      <c r="A104" s="35" t="s">
        <v>103</v>
      </c>
      <c r="B104" s="49">
        <f>_xlfn.IFERROR(MEDIAN(Vertices[Betweenness Centrality]),NoMetricMessage)</f>
        <v>0</v>
      </c>
    </row>
    <row r="115" spans="1:2" ht="15">
      <c r="A115" s="35" t="s">
        <v>106</v>
      </c>
      <c r="B115" s="49">
        <f>IF(COUNT(Vertices[Closeness Centrality])&gt;0,L2,NoMetricMessage)</f>
        <v>0.016129</v>
      </c>
    </row>
    <row r="116" spans="1:2" ht="15">
      <c r="A116" s="35" t="s">
        <v>107</v>
      </c>
      <c r="B116" s="49">
        <f>IF(COUNT(Vertices[Closeness Centrality])&gt;0,L57,NoMetricMessage)</f>
        <v>1</v>
      </c>
    </row>
    <row r="117" spans="1:2" ht="15">
      <c r="A117" s="35" t="s">
        <v>108</v>
      </c>
      <c r="B117" s="49">
        <f>_xlfn.IFERROR(AVERAGE(Vertices[Closeness Centrality]),NoMetricMessage)</f>
        <v>0.24766850000000007</v>
      </c>
    </row>
    <row r="118" spans="1:2" ht="15">
      <c r="A118" s="35" t="s">
        <v>109</v>
      </c>
      <c r="B118" s="49">
        <f>_xlfn.IFERROR(MEDIAN(Vertices[Closeness Centrality]),NoMetricMessage)</f>
        <v>0.021739</v>
      </c>
    </row>
    <row r="129" spans="1:2" ht="15">
      <c r="A129" s="35" t="s">
        <v>112</v>
      </c>
      <c r="B129" s="49">
        <f>IF(COUNT(Vertices[Eigenvector Centrality])&gt;0,N2,NoMetricMessage)</f>
        <v>0</v>
      </c>
    </row>
    <row r="130" spans="1:2" ht="15">
      <c r="A130" s="35" t="s">
        <v>113</v>
      </c>
      <c r="B130" s="49">
        <f>IF(COUNT(Vertices[Eigenvector Centrality])&gt;0,N57,NoMetricMessage)</f>
        <v>0.20399</v>
      </c>
    </row>
    <row r="131" spans="1:2" ht="15">
      <c r="A131" s="35" t="s">
        <v>114</v>
      </c>
      <c r="B131" s="49">
        <f>_xlfn.IFERROR(AVERAGE(Vertices[Eigenvector Centrality]),NoMetricMessage)</f>
        <v>0.03846134615384614</v>
      </c>
    </row>
    <row r="132" spans="1:2" ht="15">
      <c r="A132" s="35" t="s">
        <v>115</v>
      </c>
      <c r="B132" s="49">
        <f>_xlfn.IFERROR(MEDIAN(Vertices[Eigenvector Centrality]),NoMetricMessage)</f>
        <v>0.046434</v>
      </c>
    </row>
    <row r="143" spans="1:2" ht="15">
      <c r="A143" s="35" t="s">
        <v>140</v>
      </c>
      <c r="B143" s="49">
        <f>IF(COUNT(Vertices[PageRank])&gt;0,P2,NoMetricMessage)</f>
        <v>0.511236</v>
      </c>
    </row>
    <row r="144" spans="1:2" ht="15">
      <c r="A144" s="35" t="s">
        <v>141</v>
      </c>
      <c r="B144" s="49">
        <f>IF(COUNT(Vertices[PageRank])&gt;0,P57,NoMetricMessage)</f>
        <v>6.584203</v>
      </c>
    </row>
    <row r="145" spans="1:2" ht="15">
      <c r="A145" s="35" t="s">
        <v>142</v>
      </c>
      <c r="B145" s="49">
        <f>_xlfn.IFERROR(AVERAGE(Vertices[PageRank]),NoMetricMessage)</f>
        <v>0.9999787692307689</v>
      </c>
    </row>
    <row r="146" spans="1:2" ht="15">
      <c r="A146" s="35" t="s">
        <v>143</v>
      </c>
      <c r="B146" s="49">
        <f>_xlfn.IFERROR(MEDIAN(Vertices[PageRank]),NoMetricMessage)</f>
        <v>0.523103</v>
      </c>
    </row>
    <row r="157" spans="1:2" ht="15">
      <c r="A157" s="35" t="s">
        <v>118</v>
      </c>
      <c r="B157" s="49">
        <f>IF(COUNT(Vertices[Clustering Coefficient])&gt;0,R2,NoMetricMessage)</f>
        <v>0</v>
      </c>
    </row>
    <row r="158" spans="1:2" ht="15">
      <c r="A158" s="35" t="s">
        <v>119</v>
      </c>
      <c r="B158" s="49">
        <f>IF(COUNT(Vertices[Clustering Coefficient])&gt;0,R57,NoMetricMessage)</f>
        <v>0</v>
      </c>
    </row>
    <row r="159" spans="1:2" ht="15">
      <c r="A159" s="35" t="s">
        <v>120</v>
      </c>
      <c r="B159" s="49">
        <f>_xlfn.IFERROR(AVERAGE(Vertices[Clustering Coefficient]),NoMetricMessage)</f>
        <v>0</v>
      </c>
    </row>
    <row r="160" spans="1:2" ht="15">
      <c r="A160" s="35" t="s">
        <v>121</v>
      </c>
      <c r="B160"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604</v>
      </c>
      <c r="K7" s="13" t="s">
        <v>605</v>
      </c>
    </row>
    <row r="8" spans="1:11" ht="409.5">
      <c r="A8"/>
      <c r="B8">
        <v>2</v>
      </c>
      <c r="C8">
        <v>2</v>
      </c>
      <c r="D8" t="s">
        <v>61</v>
      </c>
      <c r="E8" t="s">
        <v>61</v>
      </c>
      <c r="H8" t="s">
        <v>73</v>
      </c>
      <c r="J8" t="s">
        <v>606</v>
      </c>
      <c r="K8" s="13" t="s">
        <v>607</v>
      </c>
    </row>
    <row r="9" spans="1:11" ht="409.5">
      <c r="A9"/>
      <c r="B9">
        <v>3</v>
      </c>
      <c r="C9">
        <v>4</v>
      </c>
      <c r="D9" t="s">
        <v>62</v>
      </c>
      <c r="E9" t="s">
        <v>62</v>
      </c>
      <c r="H9" t="s">
        <v>74</v>
      </c>
      <c r="J9" t="s">
        <v>608</v>
      </c>
      <c r="K9" s="13" t="s">
        <v>609</v>
      </c>
    </row>
    <row r="10" spans="1:11" ht="409.5">
      <c r="A10"/>
      <c r="B10">
        <v>4</v>
      </c>
      <c r="D10" t="s">
        <v>63</v>
      </c>
      <c r="E10" t="s">
        <v>63</v>
      </c>
      <c r="H10" t="s">
        <v>75</v>
      </c>
      <c r="J10" t="s">
        <v>610</v>
      </c>
      <c r="K10" s="13" t="s">
        <v>611</v>
      </c>
    </row>
    <row r="11" spans="1:11" ht="15">
      <c r="A11"/>
      <c r="B11">
        <v>5</v>
      </c>
      <c r="D11" t="s">
        <v>46</v>
      </c>
      <c r="E11">
        <v>1</v>
      </c>
      <c r="H11" t="s">
        <v>76</v>
      </c>
      <c r="J11" t="s">
        <v>612</v>
      </c>
      <c r="K11" t="s">
        <v>613</v>
      </c>
    </row>
    <row r="12" spans="1:11" ht="15">
      <c r="A12"/>
      <c r="B12"/>
      <c r="D12" t="s">
        <v>64</v>
      </c>
      <c r="E12">
        <v>2</v>
      </c>
      <c r="H12">
        <v>0</v>
      </c>
      <c r="J12" t="s">
        <v>614</v>
      </c>
      <c r="K12" t="s">
        <v>615</v>
      </c>
    </row>
    <row r="13" spans="1:11" ht="15">
      <c r="A13"/>
      <c r="B13"/>
      <c r="D13">
        <v>1</v>
      </c>
      <c r="E13">
        <v>3</v>
      </c>
      <c r="H13">
        <v>1</v>
      </c>
      <c r="J13" t="s">
        <v>616</v>
      </c>
      <c r="K13" t="s">
        <v>617</v>
      </c>
    </row>
    <row r="14" spans="4:11" ht="15">
      <c r="D14">
        <v>2</v>
      </c>
      <c r="E14">
        <v>4</v>
      </c>
      <c r="H14">
        <v>2</v>
      </c>
      <c r="J14" t="s">
        <v>618</v>
      </c>
      <c r="K14" t="s">
        <v>619</v>
      </c>
    </row>
    <row r="15" spans="4:11" ht="15">
      <c r="D15">
        <v>3</v>
      </c>
      <c r="E15">
        <v>5</v>
      </c>
      <c r="H15">
        <v>3</v>
      </c>
      <c r="J15" t="s">
        <v>620</v>
      </c>
      <c r="K15" t="s">
        <v>621</v>
      </c>
    </row>
    <row r="16" spans="4:11" ht="15">
      <c r="D16">
        <v>4</v>
      </c>
      <c r="E16">
        <v>6</v>
      </c>
      <c r="H16">
        <v>4</v>
      </c>
      <c r="J16" t="s">
        <v>622</v>
      </c>
      <c r="K16" t="s">
        <v>623</v>
      </c>
    </row>
    <row r="17" spans="4:11" ht="15">
      <c r="D17">
        <v>5</v>
      </c>
      <c r="E17">
        <v>7</v>
      </c>
      <c r="H17">
        <v>5</v>
      </c>
      <c r="J17" t="s">
        <v>624</v>
      </c>
      <c r="K17" t="s">
        <v>625</v>
      </c>
    </row>
    <row r="18" spans="4:11" ht="15">
      <c r="D18">
        <v>6</v>
      </c>
      <c r="E18">
        <v>8</v>
      </c>
      <c r="H18">
        <v>6</v>
      </c>
      <c r="J18" t="s">
        <v>626</v>
      </c>
      <c r="K18" t="s">
        <v>627</v>
      </c>
    </row>
    <row r="19" spans="4:11" ht="15">
      <c r="D19">
        <v>7</v>
      </c>
      <c r="E19">
        <v>9</v>
      </c>
      <c r="H19">
        <v>7</v>
      </c>
      <c r="J19" t="s">
        <v>628</v>
      </c>
      <c r="K19" t="s">
        <v>629</v>
      </c>
    </row>
    <row r="20" spans="4:11" ht="15">
      <c r="D20">
        <v>8</v>
      </c>
      <c r="H20">
        <v>8</v>
      </c>
      <c r="J20" t="s">
        <v>630</v>
      </c>
      <c r="K20" t="s">
        <v>631</v>
      </c>
    </row>
    <row r="21" spans="4:11" ht="409.5">
      <c r="D21">
        <v>9</v>
      </c>
      <c r="H21">
        <v>9</v>
      </c>
      <c r="J21" t="s">
        <v>632</v>
      </c>
      <c r="K21" s="13" t="s">
        <v>633</v>
      </c>
    </row>
    <row r="22" spans="4:11" ht="409.5">
      <c r="D22">
        <v>10</v>
      </c>
      <c r="J22" t="s">
        <v>634</v>
      </c>
      <c r="K22" s="13" t="s">
        <v>635</v>
      </c>
    </row>
    <row r="23" spans="4:11" ht="409.5">
      <c r="D23">
        <v>11</v>
      </c>
      <c r="J23" t="s">
        <v>636</v>
      </c>
      <c r="K23" s="13" t="s">
        <v>637</v>
      </c>
    </row>
    <row r="24" spans="10:11" ht="409.5">
      <c r="J24" t="s">
        <v>638</v>
      </c>
      <c r="K24" s="13" t="s">
        <v>990</v>
      </c>
    </row>
    <row r="25" spans="10:11" ht="15">
      <c r="J25" t="s">
        <v>639</v>
      </c>
      <c r="K25" t="b">
        <v>0</v>
      </c>
    </row>
    <row r="26" spans="10:11" ht="15">
      <c r="J26" t="s">
        <v>988</v>
      </c>
      <c r="K26" t="s">
        <v>989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654</v>
      </c>
      <c r="B1" s="13" t="s">
        <v>655</v>
      </c>
      <c r="C1" s="13" t="s">
        <v>656</v>
      </c>
      <c r="D1" s="13" t="s">
        <v>658</v>
      </c>
      <c r="E1" s="13" t="s">
        <v>657</v>
      </c>
      <c r="F1" s="13" t="s">
        <v>660</v>
      </c>
      <c r="G1" s="13" t="s">
        <v>659</v>
      </c>
      <c r="H1" s="13" t="s">
        <v>662</v>
      </c>
      <c r="I1" s="85" t="s">
        <v>661</v>
      </c>
      <c r="J1" s="85" t="s">
        <v>664</v>
      </c>
      <c r="K1" s="13" t="s">
        <v>663</v>
      </c>
      <c r="L1" s="13" t="s">
        <v>665</v>
      </c>
    </row>
    <row r="2" spans="1:12" ht="15">
      <c r="A2" s="90" t="s">
        <v>280</v>
      </c>
      <c r="B2" s="85">
        <v>5</v>
      </c>
      <c r="C2" s="90" t="s">
        <v>280</v>
      </c>
      <c r="D2" s="85">
        <v>5</v>
      </c>
      <c r="E2" s="90" t="s">
        <v>270</v>
      </c>
      <c r="F2" s="85">
        <v>1</v>
      </c>
      <c r="G2" s="90" t="s">
        <v>273</v>
      </c>
      <c r="H2" s="85">
        <v>1</v>
      </c>
      <c r="I2" s="85"/>
      <c r="J2" s="85"/>
      <c r="K2" s="90" t="s">
        <v>268</v>
      </c>
      <c r="L2" s="85">
        <v>2</v>
      </c>
    </row>
    <row r="3" spans="1:12" ht="15">
      <c r="A3" s="90" t="s">
        <v>270</v>
      </c>
      <c r="B3" s="85">
        <v>2</v>
      </c>
      <c r="C3" s="90" t="s">
        <v>281</v>
      </c>
      <c r="D3" s="85">
        <v>2</v>
      </c>
      <c r="E3" s="90" t="s">
        <v>271</v>
      </c>
      <c r="F3" s="85">
        <v>1</v>
      </c>
      <c r="G3" s="85"/>
      <c r="H3" s="85"/>
      <c r="I3" s="85"/>
      <c r="J3" s="85"/>
      <c r="K3" s="85"/>
      <c r="L3" s="85"/>
    </row>
    <row r="4" spans="1:12" ht="15">
      <c r="A4" s="90" t="s">
        <v>271</v>
      </c>
      <c r="B4" s="85">
        <v>2</v>
      </c>
      <c r="C4" s="90" t="s">
        <v>270</v>
      </c>
      <c r="D4" s="85">
        <v>1</v>
      </c>
      <c r="E4" s="90" t="s">
        <v>272</v>
      </c>
      <c r="F4" s="85">
        <v>1</v>
      </c>
      <c r="G4" s="85"/>
      <c r="H4" s="85"/>
      <c r="I4" s="85"/>
      <c r="J4" s="85"/>
      <c r="K4" s="85"/>
      <c r="L4" s="85"/>
    </row>
    <row r="5" spans="1:12" ht="15">
      <c r="A5" s="90" t="s">
        <v>268</v>
      </c>
      <c r="B5" s="85">
        <v>2</v>
      </c>
      <c r="C5" s="90" t="s">
        <v>271</v>
      </c>
      <c r="D5" s="85">
        <v>1</v>
      </c>
      <c r="E5" s="90" t="s">
        <v>269</v>
      </c>
      <c r="F5" s="85">
        <v>1</v>
      </c>
      <c r="G5" s="85"/>
      <c r="H5" s="85"/>
      <c r="I5" s="85"/>
      <c r="J5" s="85"/>
      <c r="K5" s="85"/>
      <c r="L5" s="85"/>
    </row>
    <row r="6" spans="1:12" ht="15">
      <c r="A6" s="90" t="s">
        <v>281</v>
      </c>
      <c r="B6" s="85">
        <v>2</v>
      </c>
      <c r="C6" s="90" t="s">
        <v>274</v>
      </c>
      <c r="D6" s="85">
        <v>1</v>
      </c>
      <c r="E6" s="90" t="s">
        <v>279</v>
      </c>
      <c r="F6" s="85">
        <v>1</v>
      </c>
      <c r="G6" s="85"/>
      <c r="H6" s="85"/>
      <c r="I6" s="85"/>
      <c r="J6" s="85"/>
      <c r="K6" s="85"/>
      <c r="L6" s="85"/>
    </row>
    <row r="7" spans="1:12" ht="15">
      <c r="A7" s="90" t="s">
        <v>278</v>
      </c>
      <c r="B7" s="85">
        <v>1</v>
      </c>
      <c r="C7" s="90" t="s">
        <v>275</v>
      </c>
      <c r="D7" s="85">
        <v>1</v>
      </c>
      <c r="E7" s="85"/>
      <c r="F7" s="85"/>
      <c r="G7" s="85"/>
      <c r="H7" s="85"/>
      <c r="I7" s="85"/>
      <c r="J7" s="85"/>
      <c r="K7" s="85"/>
      <c r="L7" s="85"/>
    </row>
    <row r="8" spans="1:12" ht="15">
      <c r="A8" s="90" t="s">
        <v>277</v>
      </c>
      <c r="B8" s="85">
        <v>1</v>
      </c>
      <c r="C8" s="90" t="s">
        <v>276</v>
      </c>
      <c r="D8" s="85">
        <v>1</v>
      </c>
      <c r="E8" s="85"/>
      <c r="F8" s="85"/>
      <c r="G8" s="85"/>
      <c r="H8" s="85"/>
      <c r="I8" s="85"/>
      <c r="J8" s="85"/>
      <c r="K8" s="85"/>
      <c r="L8" s="85"/>
    </row>
    <row r="9" spans="1:12" ht="15">
      <c r="A9" s="90" t="s">
        <v>276</v>
      </c>
      <c r="B9" s="85">
        <v>1</v>
      </c>
      <c r="C9" s="90" t="s">
        <v>277</v>
      </c>
      <c r="D9" s="85">
        <v>1</v>
      </c>
      <c r="E9" s="85"/>
      <c r="F9" s="85"/>
      <c r="G9" s="85"/>
      <c r="H9" s="85"/>
      <c r="I9" s="85"/>
      <c r="J9" s="85"/>
      <c r="K9" s="85"/>
      <c r="L9" s="85"/>
    </row>
    <row r="10" spans="1:12" ht="15">
      <c r="A10" s="90" t="s">
        <v>275</v>
      </c>
      <c r="B10" s="85">
        <v>1</v>
      </c>
      <c r="C10" s="90" t="s">
        <v>278</v>
      </c>
      <c r="D10" s="85">
        <v>1</v>
      </c>
      <c r="E10" s="85"/>
      <c r="F10" s="85"/>
      <c r="G10" s="85"/>
      <c r="H10" s="85"/>
      <c r="I10" s="85"/>
      <c r="J10" s="85"/>
      <c r="K10" s="85"/>
      <c r="L10" s="85"/>
    </row>
    <row r="11" spans="1:12" ht="15">
      <c r="A11" s="90" t="s">
        <v>274</v>
      </c>
      <c r="B11" s="85">
        <v>1</v>
      </c>
      <c r="C11" s="85"/>
      <c r="D11" s="85"/>
      <c r="E11" s="85"/>
      <c r="F11" s="85"/>
      <c r="G11" s="85"/>
      <c r="H11" s="85"/>
      <c r="I11" s="85"/>
      <c r="J11" s="85"/>
      <c r="K11" s="85"/>
      <c r="L11" s="85"/>
    </row>
    <row r="14" spans="1:12" ht="15" customHeight="1">
      <c r="A14" s="13" t="s">
        <v>669</v>
      </c>
      <c r="B14" s="13" t="s">
        <v>655</v>
      </c>
      <c r="C14" s="13" t="s">
        <v>670</v>
      </c>
      <c r="D14" s="13" t="s">
        <v>658</v>
      </c>
      <c r="E14" s="13" t="s">
        <v>671</v>
      </c>
      <c r="F14" s="13" t="s">
        <v>660</v>
      </c>
      <c r="G14" s="13" t="s">
        <v>672</v>
      </c>
      <c r="H14" s="13" t="s">
        <v>662</v>
      </c>
      <c r="I14" s="85" t="s">
        <v>673</v>
      </c>
      <c r="J14" s="85" t="s">
        <v>664</v>
      </c>
      <c r="K14" s="13" t="s">
        <v>674</v>
      </c>
      <c r="L14" s="13" t="s">
        <v>665</v>
      </c>
    </row>
    <row r="15" spans="1:12" ht="15">
      <c r="A15" s="85" t="s">
        <v>283</v>
      </c>
      <c r="B15" s="85">
        <v>18</v>
      </c>
      <c r="C15" s="85" t="s">
        <v>283</v>
      </c>
      <c r="D15" s="85">
        <v>14</v>
      </c>
      <c r="E15" s="85" t="s">
        <v>283</v>
      </c>
      <c r="F15" s="85">
        <v>4</v>
      </c>
      <c r="G15" s="85" t="s">
        <v>284</v>
      </c>
      <c r="H15" s="85">
        <v>1</v>
      </c>
      <c r="I15" s="85"/>
      <c r="J15" s="85"/>
      <c r="K15" s="85" t="s">
        <v>282</v>
      </c>
      <c r="L15" s="85">
        <v>2</v>
      </c>
    </row>
    <row r="16" spans="1:12" ht="15">
      <c r="A16" s="85" t="s">
        <v>282</v>
      </c>
      <c r="B16" s="85">
        <v>2</v>
      </c>
      <c r="C16" s="85"/>
      <c r="D16" s="85"/>
      <c r="E16" s="85" t="s">
        <v>285</v>
      </c>
      <c r="F16" s="85">
        <v>1</v>
      </c>
      <c r="G16" s="85"/>
      <c r="H16" s="85"/>
      <c r="I16" s="85"/>
      <c r="J16" s="85"/>
      <c r="K16" s="85"/>
      <c r="L16" s="85"/>
    </row>
    <row r="17" spans="1:12" ht="15">
      <c r="A17" s="85" t="s">
        <v>284</v>
      </c>
      <c r="B17" s="85">
        <v>1</v>
      </c>
      <c r="C17" s="85"/>
      <c r="D17" s="85"/>
      <c r="E17" s="85"/>
      <c r="F17" s="85"/>
      <c r="G17" s="85"/>
      <c r="H17" s="85"/>
      <c r="I17" s="85"/>
      <c r="J17" s="85"/>
      <c r="K17" s="85"/>
      <c r="L17" s="85"/>
    </row>
    <row r="18" spans="1:12" ht="15">
      <c r="A18" s="85" t="s">
        <v>285</v>
      </c>
      <c r="B18" s="85">
        <v>1</v>
      </c>
      <c r="C18" s="85"/>
      <c r="D18" s="85"/>
      <c r="E18" s="85"/>
      <c r="F18" s="85"/>
      <c r="G18" s="85"/>
      <c r="H18" s="85"/>
      <c r="I18" s="85"/>
      <c r="J18" s="85"/>
      <c r="K18" s="85"/>
      <c r="L18" s="85"/>
    </row>
    <row r="21" spans="1:12" ht="15" customHeight="1">
      <c r="A21" s="13" t="s">
        <v>677</v>
      </c>
      <c r="B21" s="13" t="s">
        <v>655</v>
      </c>
      <c r="C21" s="13" t="s">
        <v>685</v>
      </c>
      <c r="D21" s="13" t="s">
        <v>658</v>
      </c>
      <c r="E21" s="13" t="s">
        <v>688</v>
      </c>
      <c r="F21" s="13" t="s">
        <v>660</v>
      </c>
      <c r="G21" s="85" t="s">
        <v>690</v>
      </c>
      <c r="H21" s="85" t="s">
        <v>662</v>
      </c>
      <c r="I21" s="85" t="s">
        <v>691</v>
      </c>
      <c r="J21" s="85" t="s">
        <v>664</v>
      </c>
      <c r="K21" s="13" t="s">
        <v>692</v>
      </c>
      <c r="L21" s="13" t="s">
        <v>665</v>
      </c>
    </row>
    <row r="22" spans="1:12" ht="15">
      <c r="A22" s="85" t="s">
        <v>222</v>
      </c>
      <c r="B22" s="85">
        <v>21</v>
      </c>
      <c r="C22" s="85" t="s">
        <v>222</v>
      </c>
      <c r="D22" s="85">
        <v>13</v>
      </c>
      <c r="E22" s="85" t="s">
        <v>226</v>
      </c>
      <c r="F22" s="85">
        <v>7</v>
      </c>
      <c r="G22" s="85"/>
      <c r="H22" s="85"/>
      <c r="I22" s="85"/>
      <c r="J22" s="85"/>
      <c r="K22" s="85" t="s">
        <v>226</v>
      </c>
      <c r="L22" s="85">
        <v>2</v>
      </c>
    </row>
    <row r="23" spans="1:12" ht="15">
      <c r="A23" s="85" t="s">
        <v>226</v>
      </c>
      <c r="B23" s="85">
        <v>20</v>
      </c>
      <c r="C23" s="85" t="s">
        <v>226</v>
      </c>
      <c r="D23" s="85">
        <v>11</v>
      </c>
      <c r="E23" s="85" t="s">
        <v>222</v>
      </c>
      <c r="F23" s="85">
        <v>6</v>
      </c>
      <c r="G23" s="85"/>
      <c r="H23" s="85"/>
      <c r="I23" s="85"/>
      <c r="J23" s="85"/>
      <c r="K23" s="85" t="s">
        <v>222</v>
      </c>
      <c r="L23" s="85">
        <v>2</v>
      </c>
    </row>
    <row r="24" spans="1:12" ht="15">
      <c r="A24" s="85" t="s">
        <v>678</v>
      </c>
      <c r="B24" s="85">
        <v>9</v>
      </c>
      <c r="C24" s="85" t="s">
        <v>678</v>
      </c>
      <c r="D24" s="85">
        <v>8</v>
      </c>
      <c r="E24" s="85" t="s">
        <v>290</v>
      </c>
      <c r="F24" s="85">
        <v>3</v>
      </c>
      <c r="G24" s="85"/>
      <c r="H24" s="85"/>
      <c r="I24" s="85"/>
      <c r="J24" s="85"/>
      <c r="K24" s="85"/>
      <c r="L24" s="85"/>
    </row>
    <row r="25" spans="1:12" ht="15">
      <c r="A25" s="85" t="s">
        <v>679</v>
      </c>
      <c r="B25" s="85">
        <v>6</v>
      </c>
      <c r="C25" s="85" t="s">
        <v>679</v>
      </c>
      <c r="D25" s="85">
        <v>6</v>
      </c>
      <c r="E25" s="85" t="s">
        <v>680</v>
      </c>
      <c r="F25" s="85">
        <v>2</v>
      </c>
      <c r="G25" s="85"/>
      <c r="H25" s="85"/>
      <c r="I25" s="85"/>
      <c r="J25" s="85"/>
      <c r="K25" s="85"/>
      <c r="L25" s="85"/>
    </row>
    <row r="26" spans="1:12" ht="15">
      <c r="A26" s="85" t="s">
        <v>680</v>
      </c>
      <c r="B26" s="85">
        <v>5</v>
      </c>
      <c r="C26" s="85" t="s">
        <v>680</v>
      </c>
      <c r="D26" s="85">
        <v>3</v>
      </c>
      <c r="E26" s="85" t="s">
        <v>683</v>
      </c>
      <c r="F26" s="85">
        <v>1</v>
      </c>
      <c r="G26" s="85"/>
      <c r="H26" s="85"/>
      <c r="I26" s="85"/>
      <c r="J26" s="85"/>
      <c r="K26" s="85"/>
      <c r="L26" s="85"/>
    </row>
    <row r="27" spans="1:12" ht="15">
      <c r="A27" s="85" t="s">
        <v>681</v>
      </c>
      <c r="B27" s="85">
        <v>3</v>
      </c>
      <c r="C27" s="85" t="s">
        <v>686</v>
      </c>
      <c r="D27" s="85">
        <v>2</v>
      </c>
      <c r="E27" s="85" t="s">
        <v>684</v>
      </c>
      <c r="F27" s="85">
        <v>1</v>
      </c>
      <c r="G27" s="85"/>
      <c r="H27" s="85"/>
      <c r="I27" s="85"/>
      <c r="J27" s="85"/>
      <c r="K27" s="85"/>
      <c r="L27" s="85"/>
    </row>
    <row r="28" spans="1:12" ht="15">
      <c r="A28" s="85" t="s">
        <v>290</v>
      </c>
      <c r="B28" s="85">
        <v>3</v>
      </c>
      <c r="C28" s="85" t="s">
        <v>681</v>
      </c>
      <c r="D28" s="85">
        <v>2</v>
      </c>
      <c r="E28" s="85" t="s">
        <v>681</v>
      </c>
      <c r="F28" s="85">
        <v>1</v>
      </c>
      <c r="G28" s="85"/>
      <c r="H28" s="85"/>
      <c r="I28" s="85"/>
      <c r="J28" s="85"/>
      <c r="K28" s="85"/>
      <c r="L28" s="85"/>
    </row>
    <row r="29" spans="1:12" ht="15">
      <c r="A29" s="85" t="s">
        <v>682</v>
      </c>
      <c r="B29" s="85">
        <v>2</v>
      </c>
      <c r="C29" s="85" t="s">
        <v>683</v>
      </c>
      <c r="D29" s="85">
        <v>1</v>
      </c>
      <c r="E29" s="85" t="s">
        <v>678</v>
      </c>
      <c r="F29" s="85">
        <v>1</v>
      </c>
      <c r="G29" s="85"/>
      <c r="H29" s="85"/>
      <c r="I29" s="85"/>
      <c r="J29" s="85"/>
      <c r="K29" s="85"/>
      <c r="L29" s="85"/>
    </row>
    <row r="30" spans="1:12" ht="15">
      <c r="A30" s="85" t="s">
        <v>683</v>
      </c>
      <c r="B30" s="85">
        <v>2</v>
      </c>
      <c r="C30" s="85" t="s">
        <v>684</v>
      </c>
      <c r="D30" s="85">
        <v>1</v>
      </c>
      <c r="E30" s="85" t="s">
        <v>689</v>
      </c>
      <c r="F30" s="85">
        <v>1</v>
      </c>
      <c r="G30" s="85"/>
      <c r="H30" s="85"/>
      <c r="I30" s="85"/>
      <c r="J30" s="85"/>
      <c r="K30" s="85"/>
      <c r="L30" s="85"/>
    </row>
    <row r="31" spans="1:12" ht="15">
      <c r="A31" s="85" t="s">
        <v>684</v>
      </c>
      <c r="B31" s="85">
        <v>2</v>
      </c>
      <c r="C31" s="85" t="s">
        <v>687</v>
      </c>
      <c r="D31" s="85">
        <v>1</v>
      </c>
      <c r="E31" s="85" t="s">
        <v>682</v>
      </c>
      <c r="F31" s="85">
        <v>1</v>
      </c>
      <c r="G31" s="85"/>
      <c r="H31" s="85"/>
      <c r="I31" s="85"/>
      <c r="J31" s="85"/>
      <c r="K31" s="85"/>
      <c r="L31" s="85"/>
    </row>
    <row r="34" spans="1:12" ht="15" customHeight="1">
      <c r="A34" s="13" t="s">
        <v>696</v>
      </c>
      <c r="B34" s="13" t="s">
        <v>655</v>
      </c>
      <c r="C34" s="13" t="s">
        <v>706</v>
      </c>
      <c r="D34" s="13" t="s">
        <v>658</v>
      </c>
      <c r="E34" s="13" t="s">
        <v>712</v>
      </c>
      <c r="F34" s="13" t="s">
        <v>660</v>
      </c>
      <c r="G34" s="85" t="s">
        <v>715</v>
      </c>
      <c r="H34" s="85" t="s">
        <v>662</v>
      </c>
      <c r="I34" s="85" t="s">
        <v>716</v>
      </c>
      <c r="J34" s="85" t="s">
        <v>664</v>
      </c>
      <c r="K34" s="13" t="s">
        <v>717</v>
      </c>
      <c r="L34" s="13" t="s">
        <v>665</v>
      </c>
    </row>
    <row r="35" spans="1:12" ht="15">
      <c r="A35" s="91" t="s">
        <v>697</v>
      </c>
      <c r="B35" s="91">
        <v>7</v>
      </c>
      <c r="C35" s="91" t="s">
        <v>702</v>
      </c>
      <c r="D35" s="91">
        <v>13</v>
      </c>
      <c r="E35" s="91" t="s">
        <v>704</v>
      </c>
      <c r="F35" s="91">
        <v>9</v>
      </c>
      <c r="G35" s="91"/>
      <c r="H35" s="91"/>
      <c r="I35" s="91"/>
      <c r="J35" s="91"/>
      <c r="K35" s="91" t="s">
        <v>718</v>
      </c>
      <c r="L35" s="91">
        <v>2</v>
      </c>
    </row>
    <row r="36" spans="1:12" ht="15">
      <c r="A36" s="91" t="s">
        <v>698</v>
      </c>
      <c r="B36" s="91">
        <v>3</v>
      </c>
      <c r="C36" s="91" t="s">
        <v>707</v>
      </c>
      <c r="D36" s="91">
        <v>11</v>
      </c>
      <c r="E36" s="91" t="s">
        <v>687</v>
      </c>
      <c r="F36" s="91">
        <v>8</v>
      </c>
      <c r="G36" s="91"/>
      <c r="H36" s="91"/>
      <c r="I36" s="91"/>
      <c r="J36" s="91"/>
      <c r="K36" s="91" t="s">
        <v>719</v>
      </c>
      <c r="L36" s="91">
        <v>2</v>
      </c>
    </row>
    <row r="37" spans="1:12" ht="15">
      <c r="A37" s="91" t="s">
        <v>699</v>
      </c>
      <c r="B37" s="91">
        <v>0</v>
      </c>
      <c r="C37" s="91" t="s">
        <v>703</v>
      </c>
      <c r="D37" s="91">
        <v>11</v>
      </c>
      <c r="E37" s="91" t="s">
        <v>713</v>
      </c>
      <c r="F37" s="91">
        <v>8</v>
      </c>
      <c r="G37" s="91"/>
      <c r="H37" s="91"/>
      <c r="I37" s="91"/>
      <c r="J37" s="91"/>
      <c r="K37" s="91" t="s">
        <v>703</v>
      </c>
      <c r="L37" s="91">
        <v>2</v>
      </c>
    </row>
    <row r="38" spans="1:12" ht="15">
      <c r="A38" s="91" t="s">
        <v>700</v>
      </c>
      <c r="B38" s="91">
        <v>647</v>
      </c>
      <c r="C38" s="91" t="s">
        <v>705</v>
      </c>
      <c r="D38" s="91">
        <v>10</v>
      </c>
      <c r="E38" s="91" t="s">
        <v>703</v>
      </c>
      <c r="F38" s="91">
        <v>7</v>
      </c>
      <c r="G38" s="91"/>
      <c r="H38" s="91"/>
      <c r="I38" s="91"/>
      <c r="J38" s="91"/>
      <c r="K38" s="91" t="s">
        <v>720</v>
      </c>
      <c r="L38" s="91">
        <v>2</v>
      </c>
    </row>
    <row r="39" spans="1:12" ht="15">
      <c r="A39" s="91" t="s">
        <v>701</v>
      </c>
      <c r="B39" s="91">
        <v>657</v>
      </c>
      <c r="C39" s="91" t="s">
        <v>708</v>
      </c>
      <c r="D39" s="91">
        <v>9</v>
      </c>
      <c r="E39" s="91" t="s">
        <v>702</v>
      </c>
      <c r="F39" s="91">
        <v>6</v>
      </c>
      <c r="G39" s="91"/>
      <c r="H39" s="91"/>
      <c r="I39" s="91"/>
      <c r="J39" s="91"/>
      <c r="K39" s="91" t="s">
        <v>702</v>
      </c>
      <c r="L39" s="91">
        <v>2</v>
      </c>
    </row>
    <row r="40" spans="1:12" ht="15">
      <c r="A40" s="91" t="s">
        <v>702</v>
      </c>
      <c r="B40" s="91">
        <v>21</v>
      </c>
      <c r="C40" s="91" t="s">
        <v>709</v>
      </c>
      <c r="D40" s="91">
        <v>9</v>
      </c>
      <c r="E40" s="91" t="s">
        <v>222</v>
      </c>
      <c r="F40" s="91">
        <v>5</v>
      </c>
      <c r="G40" s="91"/>
      <c r="H40" s="91"/>
      <c r="I40" s="91"/>
      <c r="J40" s="91"/>
      <c r="K40" s="91" t="s">
        <v>721</v>
      </c>
      <c r="L40" s="91">
        <v>2</v>
      </c>
    </row>
    <row r="41" spans="1:12" ht="15">
      <c r="A41" s="91" t="s">
        <v>703</v>
      </c>
      <c r="B41" s="91">
        <v>20</v>
      </c>
      <c r="C41" s="91" t="s">
        <v>710</v>
      </c>
      <c r="D41" s="91">
        <v>9</v>
      </c>
      <c r="E41" s="91" t="s">
        <v>705</v>
      </c>
      <c r="F41" s="91">
        <v>5</v>
      </c>
      <c r="G41" s="91"/>
      <c r="H41" s="91"/>
      <c r="I41" s="91"/>
      <c r="J41" s="91"/>
      <c r="K41" s="91" t="s">
        <v>722</v>
      </c>
      <c r="L41" s="91">
        <v>2</v>
      </c>
    </row>
    <row r="42" spans="1:12" ht="15">
      <c r="A42" s="91" t="s">
        <v>704</v>
      </c>
      <c r="B42" s="91">
        <v>17</v>
      </c>
      <c r="C42" s="91" t="s">
        <v>711</v>
      </c>
      <c r="D42" s="91">
        <v>8</v>
      </c>
      <c r="E42" s="91" t="s">
        <v>229</v>
      </c>
      <c r="F42" s="91">
        <v>4</v>
      </c>
      <c r="G42" s="91"/>
      <c r="H42" s="91"/>
      <c r="I42" s="91"/>
      <c r="J42" s="91"/>
      <c r="K42" s="91"/>
      <c r="L42" s="91"/>
    </row>
    <row r="43" spans="1:12" ht="15">
      <c r="A43" s="91" t="s">
        <v>705</v>
      </c>
      <c r="B43" s="91">
        <v>15</v>
      </c>
      <c r="C43" s="91" t="s">
        <v>222</v>
      </c>
      <c r="D43" s="91">
        <v>8</v>
      </c>
      <c r="E43" s="91" t="s">
        <v>226</v>
      </c>
      <c r="F43" s="91">
        <v>4</v>
      </c>
      <c r="G43" s="91"/>
      <c r="H43" s="91"/>
      <c r="I43" s="91"/>
      <c r="J43" s="91"/>
      <c r="K43" s="91"/>
      <c r="L43" s="91"/>
    </row>
    <row r="44" spans="1:12" ht="15">
      <c r="A44" s="91" t="s">
        <v>222</v>
      </c>
      <c r="B44" s="91">
        <v>14</v>
      </c>
      <c r="C44" s="91" t="s">
        <v>704</v>
      </c>
      <c r="D44" s="91">
        <v>8</v>
      </c>
      <c r="E44" s="91" t="s">
        <v>714</v>
      </c>
      <c r="F44" s="91">
        <v>4</v>
      </c>
      <c r="G44" s="91"/>
      <c r="H44" s="91"/>
      <c r="I44" s="91"/>
      <c r="J44" s="91"/>
      <c r="K44" s="91"/>
      <c r="L44" s="91"/>
    </row>
    <row r="47" spans="1:12" ht="15" customHeight="1">
      <c r="A47" s="13" t="s">
        <v>727</v>
      </c>
      <c r="B47" s="13" t="s">
        <v>655</v>
      </c>
      <c r="C47" s="13" t="s">
        <v>738</v>
      </c>
      <c r="D47" s="13" t="s">
        <v>658</v>
      </c>
      <c r="E47" s="13" t="s">
        <v>741</v>
      </c>
      <c r="F47" s="13" t="s">
        <v>660</v>
      </c>
      <c r="G47" s="85" t="s">
        <v>750</v>
      </c>
      <c r="H47" s="85" t="s">
        <v>662</v>
      </c>
      <c r="I47" s="85" t="s">
        <v>751</v>
      </c>
      <c r="J47" s="85" t="s">
        <v>664</v>
      </c>
      <c r="K47" s="13" t="s">
        <v>752</v>
      </c>
      <c r="L47" s="13" t="s">
        <v>665</v>
      </c>
    </row>
    <row r="48" spans="1:12" ht="15">
      <c r="A48" s="91" t="s">
        <v>728</v>
      </c>
      <c r="B48" s="91">
        <v>14</v>
      </c>
      <c r="C48" s="91" t="s">
        <v>729</v>
      </c>
      <c r="D48" s="91">
        <v>9</v>
      </c>
      <c r="E48" s="91" t="s">
        <v>731</v>
      </c>
      <c r="F48" s="91">
        <v>6</v>
      </c>
      <c r="G48" s="91"/>
      <c r="H48" s="91"/>
      <c r="I48" s="91"/>
      <c r="J48" s="91"/>
      <c r="K48" s="91" t="s">
        <v>753</v>
      </c>
      <c r="L48" s="91">
        <v>2</v>
      </c>
    </row>
    <row r="49" spans="1:12" ht="15">
      <c r="A49" s="91" t="s">
        <v>729</v>
      </c>
      <c r="B49" s="91">
        <v>9</v>
      </c>
      <c r="C49" s="91" t="s">
        <v>730</v>
      </c>
      <c r="D49" s="91">
        <v>9</v>
      </c>
      <c r="E49" s="91" t="s">
        <v>728</v>
      </c>
      <c r="F49" s="91">
        <v>6</v>
      </c>
      <c r="G49" s="91"/>
      <c r="H49" s="91"/>
      <c r="I49" s="91"/>
      <c r="J49" s="91"/>
      <c r="K49" s="91" t="s">
        <v>754</v>
      </c>
      <c r="L49" s="91">
        <v>2</v>
      </c>
    </row>
    <row r="50" spans="1:12" ht="15">
      <c r="A50" s="91" t="s">
        <v>730</v>
      </c>
      <c r="B50" s="91">
        <v>9</v>
      </c>
      <c r="C50" s="91" t="s">
        <v>728</v>
      </c>
      <c r="D50" s="91">
        <v>8</v>
      </c>
      <c r="E50" s="91" t="s">
        <v>742</v>
      </c>
      <c r="F50" s="91">
        <v>4</v>
      </c>
      <c r="G50" s="91"/>
      <c r="H50" s="91"/>
      <c r="I50" s="91"/>
      <c r="J50" s="91"/>
      <c r="K50" s="91" t="s">
        <v>755</v>
      </c>
      <c r="L50" s="91">
        <v>2</v>
      </c>
    </row>
    <row r="51" spans="1:12" ht="15">
      <c r="A51" s="91" t="s">
        <v>731</v>
      </c>
      <c r="B51" s="91">
        <v>8</v>
      </c>
      <c r="C51" s="91" t="s">
        <v>733</v>
      </c>
      <c r="D51" s="91">
        <v>6</v>
      </c>
      <c r="E51" s="91" t="s">
        <v>743</v>
      </c>
      <c r="F51" s="91">
        <v>4</v>
      </c>
      <c r="G51" s="91"/>
      <c r="H51" s="91"/>
      <c r="I51" s="91"/>
      <c r="J51" s="91"/>
      <c r="K51" s="91" t="s">
        <v>756</v>
      </c>
      <c r="L51" s="91">
        <v>2</v>
      </c>
    </row>
    <row r="52" spans="1:12" ht="15">
      <c r="A52" s="91" t="s">
        <v>732</v>
      </c>
      <c r="B52" s="91">
        <v>7</v>
      </c>
      <c r="C52" s="91" t="s">
        <v>734</v>
      </c>
      <c r="D52" s="91">
        <v>6</v>
      </c>
      <c r="E52" s="91" t="s">
        <v>744</v>
      </c>
      <c r="F52" s="91">
        <v>4</v>
      </c>
      <c r="G52" s="91"/>
      <c r="H52" s="91"/>
      <c r="I52" s="91"/>
      <c r="J52" s="91"/>
      <c r="K52" s="91" t="s">
        <v>757</v>
      </c>
      <c r="L52" s="91">
        <v>2</v>
      </c>
    </row>
    <row r="53" spans="1:12" ht="15">
      <c r="A53" s="91" t="s">
        <v>733</v>
      </c>
      <c r="B53" s="91">
        <v>6</v>
      </c>
      <c r="C53" s="91" t="s">
        <v>735</v>
      </c>
      <c r="D53" s="91">
        <v>6</v>
      </c>
      <c r="E53" s="91" t="s">
        <v>745</v>
      </c>
      <c r="F53" s="91">
        <v>4</v>
      </c>
      <c r="G53" s="91"/>
      <c r="H53" s="91"/>
      <c r="I53" s="91"/>
      <c r="J53" s="91"/>
      <c r="K53" s="91" t="s">
        <v>758</v>
      </c>
      <c r="L53" s="91">
        <v>2</v>
      </c>
    </row>
    <row r="54" spans="1:12" ht="15">
      <c r="A54" s="91" t="s">
        <v>734</v>
      </c>
      <c r="B54" s="91">
        <v>6</v>
      </c>
      <c r="C54" s="91" t="s">
        <v>736</v>
      </c>
      <c r="D54" s="91">
        <v>6</v>
      </c>
      <c r="E54" s="91" t="s">
        <v>746</v>
      </c>
      <c r="F54" s="91">
        <v>4</v>
      </c>
      <c r="G54" s="91"/>
      <c r="H54" s="91"/>
      <c r="I54" s="91"/>
      <c r="J54" s="91"/>
      <c r="K54" s="91"/>
      <c r="L54" s="91"/>
    </row>
    <row r="55" spans="1:12" ht="15">
      <c r="A55" s="91" t="s">
        <v>735</v>
      </c>
      <c r="B55" s="91">
        <v>6</v>
      </c>
      <c r="C55" s="91" t="s">
        <v>737</v>
      </c>
      <c r="D55" s="91">
        <v>6</v>
      </c>
      <c r="E55" s="91" t="s">
        <v>747</v>
      </c>
      <c r="F55" s="91">
        <v>4</v>
      </c>
      <c r="G55" s="91"/>
      <c r="H55" s="91"/>
      <c r="I55" s="91"/>
      <c r="J55" s="91"/>
      <c r="K55" s="91"/>
      <c r="L55" s="91"/>
    </row>
    <row r="56" spans="1:12" ht="15">
      <c r="A56" s="91" t="s">
        <v>736</v>
      </c>
      <c r="B56" s="91">
        <v>6</v>
      </c>
      <c r="C56" s="91" t="s">
        <v>739</v>
      </c>
      <c r="D56" s="91">
        <v>6</v>
      </c>
      <c r="E56" s="91" t="s">
        <v>748</v>
      </c>
      <c r="F56" s="91">
        <v>4</v>
      </c>
      <c r="G56" s="91"/>
      <c r="H56" s="91"/>
      <c r="I56" s="91"/>
      <c r="J56" s="91"/>
      <c r="K56" s="91"/>
      <c r="L56" s="91"/>
    </row>
    <row r="57" spans="1:12" ht="15">
      <c r="A57" s="91" t="s">
        <v>737</v>
      </c>
      <c r="B57" s="91">
        <v>6</v>
      </c>
      <c r="C57" s="91" t="s">
        <v>740</v>
      </c>
      <c r="D57" s="91">
        <v>6</v>
      </c>
      <c r="E57" s="91" t="s">
        <v>749</v>
      </c>
      <c r="F57" s="91">
        <v>4</v>
      </c>
      <c r="G57" s="91"/>
      <c r="H57" s="91"/>
      <c r="I57" s="91"/>
      <c r="J57" s="91"/>
      <c r="K57" s="91"/>
      <c r="L57" s="91"/>
    </row>
    <row r="60" spans="1:12" ht="15" customHeight="1">
      <c r="A60" s="13" t="s">
        <v>763</v>
      </c>
      <c r="B60" s="13" t="s">
        <v>655</v>
      </c>
      <c r="C60" s="85" t="s">
        <v>766</v>
      </c>
      <c r="D60" s="85" t="s">
        <v>658</v>
      </c>
      <c r="E60" s="85" t="s">
        <v>767</v>
      </c>
      <c r="F60" s="85" t="s">
        <v>660</v>
      </c>
      <c r="G60" s="85" t="s">
        <v>770</v>
      </c>
      <c r="H60" s="85" t="s">
        <v>662</v>
      </c>
      <c r="I60" s="13" t="s">
        <v>773</v>
      </c>
      <c r="J60" s="13" t="s">
        <v>664</v>
      </c>
      <c r="K60" s="85" t="s">
        <v>775</v>
      </c>
      <c r="L60" s="85" t="s">
        <v>665</v>
      </c>
    </row>
    <row r="61" spans="1:12" ht="15">
      <c r="A61" s="85" t="s">
        <v>228</v>
      </c>
      <c r="B61" s="85">
        <v>1</v>
      </c>
      <c r="C61" s="85"/>
      <c r="D61" s="85"/>
      <c r="E61" s="85"/>
      <c r="F61" s="85"/>
      <c r="G61" s="85"/>
      <c r="H61" s="85"/>
      <c r="I61" s="85" t="s">
        <v>228</v>
      </c>
      <c r="J61" s="85">
        <v>1</v>
      </c>
      <c r="K61" s="85"/>
      <c r="L61" s="85"/>
    </row>
    <row r="64" spans="1:12" ht="15" customHeight="1">
      <c r="A64" s="13" t="s">
        <v>764</v>
      </c>
      <c r="B64" s="13" t="s">
        <v>655</v>
      </c>
      <c r="C64" s="13" t="s">
        <v>768</v>
      </c>
      <c r="D64" s="13" t="s">
        <v>658</v>
      </c>
      <c r="E64" s="13" t="s">
        <v>769</v>
      </c>
      <c r="F64" s="13" t="s">
        <v>660</v>
      </c>
      <c r="G64" s="13" t="s">
        <v>772</v>
      </c>
      <c r="H64" s="13" t="s">
        <v>662</v>
      </c>
      <c r="I64" s="85" t="s">
        <v>774</v>
      </c>
      <c r="J64" s="85" t="s">
        <v>664</v>
      </c>
      <c r="K64" s="13" t="s">
        <v>776</v>
      </c>
      <c r="L64" s="13" t="s">
        <v>665</v>
      </c>
    </row>
    <row r="65" spans="1:12" ht="15">
      <c r="A65" s="85" t="s">
        <v>227</v>
      </c>
      <c r="B65" s="85">
        <v>6</v>
      </c>
      <c r="C65" s="85" t="s">
        <v>237</v>
      </c>
      <c r="D65" s="85">
        <v>5</v>
      </c>
      <c r="E65" s="85" t="s">
        <v>222</v>
      </c>
      <c r="F65" s="85">
        <v>5</v>
      </c>
      <c r="G65" s="85" t="s">
        <v>230</v>
      </c>
      <c r="H65" s="85">
        <v>1</v>
      </c>
      <c r="I65" s="85"/>
      <c r="J65" s="85"/>
      <c r="K65" s="85" t="s">
        <v>217</v>
      </c>
      <c r="L65" s="85">
        <v>1</v>
      </c>
    </row>
    <row r="66" spans="1:12" ht="15">
      <c r="A66" s="85" t="s">
        <v>226</v>
      </c>
      <c r="B66" s="85">
        <v>6</v>
      </c>
      <c r="C66" s="85" t="s">
        <v>227</v>
      </c>
      <c r="D66" s="85">
        <v>5</v>
      </c>
      <c r="E66" s="85" t="s">
        <v>227</v>
      </c>
      <c r="F66" s="85">
        <v>1</v>
      </c>
      <c r="G66" s="85"/>
      <c r="H66" s="85"/>
      <c r="I66" s="85"/>
      <c r="J66" s="85"/>
      <c r="K66" s="85"/>
      <c r="L66" s="85"/>
    </row>
    <row r="67" spans="1:12" ht="15">
      <c r="A67" s="85" t="s">
        <v>237</v>
      </c>
      <c r="B67" s="85">
        <v>5</v>
      </c>
      <c r="C67" s="85" t="s">
        <v>226</v>
      </c>
      <c r="D67" s="85">
        <v>5</v>
      </c>
      <c r="E67" s="85" t="s">
        <v>229</v>
      </c>
      <c r="F67" s="85">
        <v>1</v>
      </c>
      <c r="G67" s="85"/>
      <c r="H67" s="85"/>
      <c r="I67" s="85"/>
      <c r="J67" s="85"/>
      <c r="K67" s="85"/>
      <c r="L67" s="85"/>
    </row>
    <row r="68" spans="1:12" ht="15">
      <c r="A68" s="85" t="s">
        <v>222</v>
      </c>
      <c r="B68" s="85">
        <v>5</v>
      </c>
      <c r="C68" s="85" t="s">
        <v>231</v>
      </c>
      <c r="D68" s="85">
        <v>1</v>
      </c>
      <c r="E68" s="85" t="s">
        <v>226</v>
      </c>
      <c r="F68" s="85">
        <v>1</v>
      </c>
      <c r="G68" s="85"/>
      <c r="H68" s="85"/>
      <c r="I68" s="85"/>
      <c r="J68" s="85"/>
      <c r="K68" s="85"/>
      <c r="L68" s="85"/>
    </row>
    <row r="69" spans="1:12" ht="15">
      <c r="A69" s="85" t="s">
        <v>236</v>
      </c>
      <c r="B69" s="85">
        <v>1</v>
      </c>
      <c r="C69" s="85" t="s">
        <v>765</v>
      </c>
      <c r="D69" s="85">
        <v>1</v>
      </c>
      <c r="E69" s="85" t="s">
        <v>771</v>
      </c>
      <c r="F69" s="85">
        <v>1</v>
      </c>
      <c r="G69" s="85"/>
      <c r="H69" s="85"/>
      <c r="I69" s="85"/>
      <c r="J69" s="85"/>
      <c r="K69" s="85"/>
      <c r="L69" s="85"/>
    </row>
    <row r="70" spans="1:12" ht="15">
      <c r="A70" s="85" t="s">
        <v>235</v>
      </c>
      <c r="B70" s="85">
        <v>1</v>
      </c>
      <c r="C70" s="85" t="s">
        <v>232</v>
      </c>
      <c r="D70" s="85">
        <v>1</v>
      </c>
      <c r="E70" s="85"/>
      <c r="F70" s="85"/>
      <c r="G70" s="85"/>
      <c r="H70" s="85"/>
      <c r="I70" s="85"/>
      <c r="J70" s="85"/>
      <c r="K70" s="85"/>
      <c r="L70" s="85"/>
    </row>
    <row r="71" spans="1:12" ht="15">
      <c r="A71" s="85" t="s">
        <v>234</v>
      </c>
      <c r="B71" s="85">
        <v>1</v>
      </c>
      <c r="C71" s="85" t="s">
        <v>233</v>
      </c>
      <c r="D71" s="85">
        <v>1</v>
      </c>
      <c r="E71" s="85"/>
      <c r="F71" s="85"/>
      <c r="G71" s="85"/>
      <c r="H71" s="85"/>
      <c r="I71" s="85"/>
      <c r="J71" s="85"/>
      <c r="K71" s="85"/>
      <c r="L71" s="85"/>
    </row>
    <row r="72" spans="1:12" ht="15">
      <c r="A72" s="85" t="s">
        <v>233</v>
      </c>
      <c r="B72" s="85">
        <v>1</v>
      </c>
      <c r="C72" s="85" t="s">
        <v>235</v>
      </c>
      <c r="D72" s="85">
        <v>1</v>
      </c>
      <c r="E72" s="85"/>
      <c r="F72" s="85"/>
      <c r="G72" s="85"/>
      <c r="H72" s="85"/>
      <c r="I72" s="85"/>
      <c r="J72" s="85"/>
      <c r="K72" s="85"/>
      <c r="L72" s="85"/>
    </row>
    <row r="73" spans="1:12" ht="15">
      <c r="A73" s="85" t="s">
        <v>765</v>
      </c>
      <c r="B73" s="85">
        <v>1</v>
      </c>
      <c r="C73" s="85" t="s">
        <v>234</v>
      </c>
      <c r="D73" s="85">
        <v>1</v>
      </c>
      <c r="E73" s="85"/>
      <c r="F73" s="85"/>
      <c r="G73" s="85"/>
      <c r="H73" s="85"/>
      <c r="I73" s="85"/>
      <c r="J73" s="85"/>
      <c r="K73" s="85"/>
      <c r="L73" s="85"/>
    </row>
    <row r="74" spans="1:12" ht="15">
      <c r="A74" s="85" t="s">
        <v>232</v>
      </c>
      <c r="B74" s="85">
        <v>1</v>
      </c>
      <c r="C74" s="85" t="s">
        <v>236</v>
      </c>
      <c r="D74" s="85">
        <v>1</v>
      </c>
      <c r="E74" s="85"/>
      <c r="F74" s="85"/>
      <c r="G74" s="85"/>
      <c r="H74" s="85"/>
      <c r="I74" s="85"/>
      <c r="J74" s="85"/>
      <c r="K74" s="85"/>
      <c r="L74" s="85"/>
    </row>
    <row r="77" spans="1:12" ht="15" customHeight="1">
      <c r="A77" s="13" t="s">
        <v>781</v>
      </c>
      <c r="B77" s="13" t="s">
        <v>655</v>
      </c>
      <c r="C77" s="13" t="s">
        <v>782</v>
      </c>
      <c r="D77" s="13" t="s">
        <v>658</v>
      </c>
      <c r="E77" s="13" t="s">
        <v>783</v>
      </c>
      <c r="F77" s="13" t="s">
        <v>660</v>
      </c>
      <c r="G77" s="13" t="s">
        <v>784</v>
      </c>
      <c r="H77" s="13" t="s">
        <v>662</v>
      </c>
      <c r="I77" s="13" t="s">
        <v>785</v>
      </c>
      <c r="J77" s="13" t="s">
        <v>664</v>
      </c>
      <c r="K77" s="13" t="s">
        <v>786</v>
      </c>
      <c r="L77" s="13" t="s">
        <v>665</v>
      </c>
    </row>
    <row r="78" spans="1:12" ht="15">
      <c r="A78" s="124" t="s">
        <v>235</v>
      </c>
      <c r="B78" s="85">
        <v>57158</v>
      </c>
      <c r="C78" s="124" t="s">
        <v>235</v>
      </c>
      <c r="D78" s="85">
        <v>57158</v>
      </c>
      <c r="E78" s="124" t="s">
        <v>222</v>
      </c>
      <c r="F78" s="85">
        <v>42259</v>
      </c>
      <c r="G78" s="124" t="s">
        <v>230</v>
      </c>
      <c r="H78" s="85">
        <v>3888</v>
      </c>
      <c r="I78" s="124" t="s">
        <v>228</v>
      </c>
      <c r="J78" s="85">
        <v>8096</v>
      </c>
      <c r="K78" s="124" t="s">
        <v>218</v>
      </c>
      <c r="L78" s="85">
        <v>6935</v>
      </c>
    </row>
    <row r="79" spans="1:12" ht="15">
      <c r="A79" s="124" t="s">
        <v>216</v>
      </c>
      <c r="B79" s="85">
        <v>54128</v>
      </c>
      <c r="C79" s="124" t="s">
        <v>216</v>
      </c>
      <c r="D79" s="85">
        <v>54128</v>
      </c>
      <c r="E79" s="124" t="s">
        <v>219</v>
      </c>
      <c r="F79" s="85">
        <v>35053</v>
      </c>
      <c r="G79" s="124" t="s">
        <v>225</v>
      </c>
      <c r="H79" s="85">
        <v>2355</v>
      </c>
      <c r="I79" s="124" t="s">
        <v>220</v>
      </c>
      <c r="J79" s="85">
        <v>1038</v>
      </c>
      <c r="K79" s="124" t="s">
        <v>217</v>
      </c>
      <c r="L79" s="85">
        <v>49</v>
      </c>
    </row>
    <row r="80" spans="1:12" ht="15">
      <c r="A80" s="124" t="s">
        <v>215</v>
      </c>
      <c r="B80" s="85">
        <v>54027</v>
      </c>
      <c r="C80" s="124" t="s">
        <v>215</v>
      </c>
      <c r="D80" s="85">
        <v>54027</v>
      </c>
      <c r="E80" s="124" t="s">
        <v>229</v>
      </c>
      <c r="F80" s="85">
        <v>4365</v>
      </c>
      <c r="G80" s="124"/>
      <c r="H80" s="85"/>
      <c r="I80" s="124"/>
      <c r="J80" s="85"/>
      <c r="K80" s="124"/>
      <c r="L80" s="85"/>
    </row>
    <row r="81" spans="1:12" ht="15">
      <c r="A81" s="124" t="s">
        <v>222</v>
      </c>
      <c r="B81" s="85">
        <v>42259</v>
      </c>
      <c r="C81" s="124" t="s">
        <v>212</v>
      </c>
      <c r="D81" s="85">
        <v>11204</v>
      </c>
      <c r="E81" s="124" t="s">
        <v>221</v>
      </c>
      <c r="F81" s="85">
        <v>3738</v>
      </c>
      <c r="G81" s="124"/>
      <c r="H81" s="85"/>
      <c r="I81" s="124"/>
      <c r="J81" s="85"/>
      <c r="K81" s="124"/>
      <c r="L81" s="85"/>
    </row>
    <row r="82" spans="1:12" ht="15">
      <c r="A82" s="124" t="s">
        <v>219</v>
      </c>
      <c r="B82" s="85">
        <v>35053</v>
      </c>
      <c r="C82" s="124" t="s">
        <v>232</v>
      </c>
      <c r="D82" s="85">
        <v>8728</v>
      </c>
      <c r="E82" s="124" t="s">
        <v>224</v>
      </c>
      <c r="F82" s="85">
        <v>3408</v>
      </c>
      <c r="G82" s="124"/>
      <c r="H82" s="85"/>
      <c r="I82" s="124"/>
      <c r="J82" s="85"/>
      <c r="K82" s="124"/>
      <c r="L82" s="85"/>
    </row>
    <row r="83" spans="1:12" ht="15">
      <c r="A83" s="124" t="s">
        <v>212</v>
      </c>
      <c r="B83" s="85">
        <v>11204</v>
      </c>
      <c r="C83" s="124" t="s">
        <v>213</v>
      </c>
      <c r="D83" s="85">
        <v>6051</v>
      </c>
      <c r="E83" s="124" t="s">
        <v>223</v>
      </c>
      <c r="F83" s="85">
        <v>779</v>
      </c>
      <c r="G83" s="124"/>
      <c r="H83" s="85"/>
      <c r="I83" s="124"/>
      <c r="J83" s="85"/>
      <c r="K83" s="124"/>
      <c r="L83" s="85"/>
    </row>
    <row r="84" spans="1:12" ht="15">
      <c r="A84" s="124" t="s">
        <v>232</v>
      </c>
      <c r="B84" s="85">
        <v>8728</v>
      </c>
      <c r="C84" s="124" t="s">
        <v>226</v>
      </c>
      <c r="D84" s="85">
        <v>5509</v>
      </c>
      <c r="E84" s="124" t="s">
        <v>227</v>
      </c>
      <c r="F84" s="85">
        <v>760</v>
      </c>
      <c r="G84" s="124"/>
      <c r="H84" s="85"/>
      <c r="I84" s="124"/>
      <c r="J84" s="85"/>
      <c r="K84" s="124"/>
      <c r="L84" s="85"/>
    </row>
    <row r="85" spans="1:12" ht="15">
      <c r="A85" s="124" t="s">
        <v>228</v>
      </c>
      <c r="B85" s="85">
        <v>8096</v>
      </c>
      <c r="C85" s="124" t="s">
        <v>234</v>
      </c>
      <c r="D85" s="85">
        <v>4290</v>
      </c>
      <c r="E85" s="124"/>
      <c r="F85" s="85"/>
      <c r="G85" s="124"/>
      <c r="H85" s="85"/>
      <c r="I85" s="124"/>
      <c r="J85" s="85"/>
      <c r="K85" s="124"/>
      <c r="L85" s="85"/>
    </row>
    <row r="86" spans="1:12" ht="15">
      <c r="A86" s="124" t="s">
        <v>218</v>
      </c>
      <c r="B86" s="85">
        <v>6935</v>
      </c>
      <c r="C86" s="124" t="s">
        <v>236</v>
      </c>
      <c r="D86" s="85">
        <v>2984</v>
      </c>
      <c r="E86" s="124"/>
      <c r="F86" s="85"/>
      <c r="G86" s="124"/>
      <c r="H86" s="85"/>
      <c r="I86" s="124"/>
      <c r="J86" s="85"/>
      <c r="K86" s="124"/>
      <c r="L86" s="85"/>
    </row>
    <row r="87" spans="1:12" ht="15">
      <c r="A87" s="124" t="s">
        <v>213</v>
      </c>
      <c r="B87" s="85">
        <v>6051</v>
      </c>
      <c r="C87" s="124" t="s">
        <v>237</v>
      </c>
      <c r="D87" s="85">
        <v>2735</v>
      </c>
      <c r="E87" s="124"/>
      <c r="F87" s="85"/>
      <c r="G87" s="124"/>
      <c r="H87" s="85"/>
      <c r="I87" s="124"/>
      <c r="J87" s="85"/>
      <c r="K87" s="124"/>
      <c r="L87" s="85"/>
    </row>
  </sheetData>
  <hyperlinks>
    <hyperlink ref="A2" r:id="rId1" display="https://neo4j.com/blog/5-minute-interview-david-meza/?ref=social-blog"/>
    <hyperlink ref="A3" r:id="rId2" display="https://neo4j.com/blog/graphcast-graphconnect-2020-early-bird-pricing/?ref=social-blog"/>
    <hyperlink ref="A4" r:id="rId3" display="https://neo4j.com/blog/visual-cypher-presenting-tools-create-visualize-parse-cypher"/>
    <hyperlink ref="A5" r:id="rId4" display="https://www.youtube.com/watch?v=99GO-aeK20s&amp;feature=youtu.be"/>
    <hyperlink ref="A6" r:id="rId5" display="https://neo4j.com/blog/innovate-5-min-interview-alessandro-svensson/?ref=social-team"/>
    <hyperlink ref="A7" r:id="rId6" display="https://neo4j.com/blog/5-minute-interview-lloyd-byrd"/>
    <hyperlink ref="A8" r:id="rId7" display="https://neo4j.com/blog/5-minute-interview-with-stephen-ogrady"/>
    <hyperlink ref="A9" r:id="rId8" display="https://neo4j.com/blog/transforming-health-information-technology-knowledge-graph"/>
    <hyperlink ref="A10" r:id="rId9" display="https://neo4j.com/blog/save-the-date-for-graphconnect-2020/"/>
    <hyperlink ref="A11" r:id="rId10" display="https://neo4j.com/blog/liberating-knowledge-machine-learning-techniques-neo4j"/>
    <hyperlink ref="C2" r:id="rId11" display="https://neo4j.com/blog/5-minute-interview-david-meza/?ref=social-blog"/>
    <hyperlink ref="C3" r:id="rId12" display="https://neo4j.com/blog/innovate-5-min-interview-alessandro-svensson/?ref=social-team"/>
    <hyperlink ref="C4" r:id="rId13" display="https://neo4j.com/blog/graphcast-graphconnect-2020-early-bird-pricing/?ref=social-blog"/>
    <hyperlink ref="C5" r:id="rId14" display="https://neo4j.com/blog/visual-cypher-presenting-tools-create-visualize-parse-cypher"/>
    <hyperlink ref="C6" r:id="rId15" display="https://neo4j.com/blog/liberating-knowledge-machine-learning-techniques-neo4j"/>
    <hyperlink ref="C7" r:id="rId16" display="https://neo4j.com/blog/save-the-date-for-graphconnect-2020/"/>
    <hyperlink ref="C8" r:id="rId17" display="https://neo4j.com/blog/transforming-health-information-technology-knowledge-graph"/>
    <hyperlink ref="C9" r:id="rId18" display="https://neo4j.com/blog/5-minute-interview-with-stephen-ogrady"/>
    <hyperlink ref="C10" r:id="rId19" display="https://neo4j.com/blog/5-minute-interview-lloyd-byrd"/>
    <hyperlink ref="E2" r:id="rId20" display="https://neo4j.com/blog/graphcast-graphconnect-2020-early-bird-pricing/?ref=social-blog"/>
    <hyperlink ref="E3" r:id="rId21" display="https://neo4j.com/blog/visual-cypher-presenting-tools-create-visualize-parse-cypher"/>
    <hyperlink ref="E4" r:id="rId22" display="https://neo4j.com/blog/picture-this-how-aig-visualizes-propagation-of-risk"/>
    <hyperlink ref="E5" r:id="rId23" display="https://neo4j.com/blog/real-time-data-lineage-ubs"/>
    <hyperlink ref="E6" r:id="rId24" display="https://twitter.com/GraphConnect/status/1177608084220456962"/>
    <hyperlink ref="G2" r:id="rId25" display="https://link.medium.com/9Uf46ACDA0"/>
    <hyperlink ref="K2" r:id="rId26" display="https://www.youtube.com/watch?v=99GO-aeK20s&amp;feature=youtu.be"/>
  </hyperlinks>
  <printOptions/>
  <pageMargins left="0.7" right="0.7" top="0.75" bottom="0.75" header="0.3" footer="0.3"/>
  <pageSetup orientation="portrait" paperSize="9"/>
  <tableParts>
    <tablePart r:id="rId27"/>
    <tablePart r:id="rId29"/>
    <tablePart r:id="rId33"/>
    <tablePart r:id="rId30"/>
    <tablePart r:id="rId34"/>
    <tablePart r:id="rId32"/>
    <tablePart r:id="rId31"/>
    <tablePart r:id="rId2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840</v>
      </c>
      <c r="B1" s="13" t="s">
        <v>891</v>
      </c>
      <c r="C1" s="13" t="s">
        <v>892</v>
      </c>
      <c r="D1" s="13" t="s">
        <v>144</v>
      </c>
      <c r="E1" s="13" t="s">
        <v>894</v>
      </c>
      <c r="F1" s="13" t="s">
        <v>895</v>
      </c>
      <c r="G1" s="13" t="s">
        <v>896</v>
      </c>
    </row>
    <row r="2" spans="1:7" ht="15">
      <c r="A2" s="85" t="s">
        <v>697</v>
      </c>
      <c r="B2" s="85">
        <v>7</v>
      </c>
      <c r="C2" s="129">
        <v>0.0106544901065449</v>
      </c>
      <c r="D2" s="85" t="s">
        <v>893</v>
      </c>
      <c r="E2" s="85"/>
      <c r="F2" s="85"/>
      <c r="G2" s="85"/>
    </row>
    <row r="3" spans="1:7" ht="15">
      <c r="A3" s="85" t="s">
        <v>698</v>
      </c>
      <c r="B3" s="85">
        <v>3</v>
      </c>
      <c r="C3" s="129">
        <v>0.0045662100456621</v>
      </c>
      <c r="D3" s="85" t="s">
        <v>893</v>
      </c>
      <c r="E3" s="85"/>
      <c r="F3" s="85"/>
      <c r="G3" s="85"/>
    </row>
    <row r="4" spans="1:7" ht="15">
      <c r="A4" s="85" t="s">
        <v>699</v>
      </c>
      <c r="B4" s="85">
        <v>0</v>
      </c>
      <c r="C4" s="129">
        <v>0</v>
      </c>
      <c r="D4" s="85" t="s">
        <v>893</v>
      </c>
      <c r="E4" s="85"/>
      <c r="F4" s="85"/>
      <c r="G4" s="85"/>
    </row>
    <row r="5" spans="1:7" ht="15">
      <c r="A5" s="85" t="s">
        <v>700</v>
      </c>
      <c r="B5" s="85">
        <v>647</v>
      </c>
      <c r="C5" s="129">
        <v>0.9847792998477929</v>
      </c>
      <c r="D5" s="85" t="s">
        <v>893</v>
      </c>
      <c r="E5" s="85"/>
      <c r="F5" s="85"/>
      <c r="G5" s="85"/>
    </row>
    <row r="6" spans="1:7" ht="15">
      <c r="A6" s="85" t="s">
        <v>701</v>
      </c>
      <c r="B6" s="85">
        <v>657</v>
      </c>
      <c r="C6" s="129">
        <v>1</v>
      </c>
      <c r="D6" s="85" t="s">
        <v>893</v>
      </c>
      <c r="E6" s="85"/>
      <c r="F6" s="85"/>
      <c r="G6" s="85"/>
    </row>
    <row r="7" spans="1:7" ht="15">
      <c r="A7" s="91" t="s">
        <v>702</v>
      </c>
      <c r="B7" s="91">
        <v>21</v>
      </c>
      <c r="C7" s="130">
        <v>0.009765449041055673</v>
      </c>
      <c r="D7" s="91" t="s">
        <v>893</v>
      </c>
      <c r="E7" s="91" t="b">
        <v>0</v>
      </c>
      <c r="F7" s="91" t="b">
        <v>0</v>
      </c>
      <c r="G7" s="91" t="b">
        <v>0</v>
      </c>
    </row>
    <row r="8" spans="1:7" ht="15">
      <c r="A8" s="91" t="s">
        <v>703</v>
      </c>
      <c r="B8" s="91">
        <v>20</v>
      </c>
      <c r="C8" s="130">
        <v>0.01024217428347884</v>
      </c>
      <c r="D8" s="91" t="s">
        <v>893</v>
      </c>
      <c r="E8" s="91" t="b">
        <v>0</v>
      </c>
      <c r="F8" s="91" t="b">
        <v>0</v>
      </c>
      <c r="G8" s="91" t="b">
        <v>0</v>
      </c>
    </row>
    <row r="9" spans="1:7" ht="15">
      <c r="A9" s="91" t="s">
        <v>704</v>
      </c>
      <c r="B9" s="91">
        <v>17</v>
      </c>
      <c r="C9" s="130">
        <v>0.01137224428063929</v>
      </c>
      <c r="D9" s="91" t="s">
        <v>893</v>
      </c>
      <c r="E9" s="91" t="b">
        <v>0</v>
      </c>
      <c r="F9" s="91" t="b">
        <v>0</v>
      </c>
      <c r="G9" s="91" t="b">
        <v>0</v>
      </c>
    </row>
    <row r="10" spans="1:7" ht="15">
      <c r="A10" s="91" t="s">
        <v>705</v>
      </c>
      <c r="B10" s="91">
        <v>15</v>
      </c>
      <c r="C10" s="130">
        <v>0.011846255266219128</v>
      </c>
      <c r="D10" s="91" t="s">
        <v>893</v>
      </c>
      <c r="E10" s="91" t="b">
        <v>0</v>
      </c>
      <c r="F10" s="91" t="b">
        <v>0</v>
      </c>
      <c r="G10" s="91" t="b">
        <v>0</v>
      </c>
    </row>
    <row r="11" spans="1:7" ht="15">
      <c r="A11" s="91" t="s">
        <v>222</v>
      </c>
      <c r="B11" s="91">
        <v>14</v>
      </c>
      <c r="C11" s="130">
        <v>0.01198869408688053</v>
      </c>
      <c r="D11" s="91" t="s">
        <v>893</v>
      </c>
      <c r="E11" s="91" t="b">
        <v>0</v>
      </c>
      <c r="F11" s="91" t="b">
        <v>0</v>
      </c>
      <c r="G11" s="91" t="b">
        <v>0</v>
      </c>
    </row>
    <row r="12" spans="1:7" ht="15">
      <c r="A12" s="91" t="s">
        <v>226</v>
      </c>
      <c r="B12" s="91">
        <v>12</v>
      </c>
      <c r="C12" s="130">
        <v>0.012061271226523475</v>
      </c>
      <c r="D12" s="91" t="s">
        <v>893</v>
      </c>
      <c r="E12" s="91" t="b">
        <v>0</v>
      </c>
      <c r="F12" s="91" t="b">
        <v>0</v>
      </c>
      <c r="G12" s="91" t="b">
        <v>0</v>
      </c>
    </row>
    <row r="13" spans="1:7" ht="15">
      <c r="A13" s="91" t="s">
        <v>707</v>
      </c>
      <c r="B13" s="91">
        <v>11</v>
      </c>
      <c r="C13" s="130">
        <v>0.011979885668276291</v>
      </c>
      <c r="D13" s="91" t="s">
        <v>893</v>
      </c>
      <c r="E13" s="91" t="b">
        <v>0</v>
      </c>
      <c r="F13" s="91" t="b">
        <v>0</v>
      </c>
      <c r="G13" s="91" t="b">
        <v>0</v>
      </c>
    </row>
    <row r="14" spans="1:7" ht="15">
      <c r="A14" s="91" t="s">
        <v>710</v>
      </c>
      <c r="B14" s="91">
        <v>10</v>
      </c>
      <c r="C14" s="130">
        <v>0.011810642600939003</v>
      </c>
      <c r="D14" s="91" t="s">
        <v>893</v>
      </c>
      <c r="E14" s="91" t="b">
        <v>0</v>
      </c>
      <c r="F14" s="91" t="b">
        <v>0</v>
      </c>
      <c r="G14" s="91" t="b">
        <v>0</v>
      </c>
    </row>
    <row r="15" spans="1:7" ht="15">
      <c r="A15" s="91" t="s">
        <v>713</v>
      </c>
      <c r="B15" s="91">
        <v>10</v>
      </c>
      <c r="C15" s="130">
        <v>0.011810642600939003</v>
      </c>
      <c r="D15" s="91" t="s">
        <v>893</v>
      </c>
      <c r="E15" s="91" t="b">
        <v>0</v>
      </c>
      <c r="F15" s="91" t="b">
        <v>0</v>
      </c>
      <c r="G15" s="91" t="b">
        <v>0</v>
      </c>
    </row>
    <row r="16" spans="1:7" ht="15">
      <c r="A16" s="91" t="s">
        <v>708</v>
      </c>
      <c r="B16" s="91">
        <v>9</v>
      </c>
      <c r="C16" s="130">
        <v>0.011544728152058606</v>
      </c>
      <c r="D16" s="91" t="s">
        <v>893</v>
      </c>
      <c r="E16" s="91" t="b">
        <v>0</v>
      </c>
      <c r="F16" s="91" t="b">
        <v>0</v>
      </c>
      <c r="G16" s="91" t="b">
        <v>0</v>
      </c>
    </row>
    <row r="17" spans="1:7" ht="15">
      <c r="A17" s="91" t="s">
        <v>709</v>
      </c>
      <c r="B17" s="91">
        <v>9</v>
      </c>
      <c r="C17" s="130">
        <v>0.011544728152058606</v>
      </c>
      <c r="D17" s="91" t="s">
        <v>893</v>
      </c>
      <c r="E17" s="91" t="b">
        <v>0</v>
      </c>
      <c r="F17" s="91" t="b">
        <v>0</v>
      </c>
      <c r="G17" s="91" t="b">
        <v>0</v>
      </c>
    </row>
    <row r="18" spans="1:7" ht="15">
      <c r="A18" s="91" t="s">
        <v>711</v>
      </c>
      <c r="B18" s="91">
        <v>9</v>
      </c>
      <c r="C18" s="130">
        <v>0.011544728152058606</v>
      </c>
      <c r="D18" s="91" t="s">
        <v>893</v>
      </c>
      <c r="E18" s="91" t="b">
        <v>0</v>
      </c>
      <c r="F18" s="91" t="b">
        <v>0</v>
      </c>
      <c r="G18" s="91" t="b">
        <v>0</v>
      </c>
    </row>
    <row r="19" spans="1:7" ht="15">
      <c r="A19" s="91" t="s">
        <v>687</v>
      </c>
      <c r="B19" s="91">
        <v>9</v>
      </c>
      <c r="C19" s="130">
        <v>0.016650178254124726</v>
      </c>
      <c r="D19" s="91" t="s">
        <v>893</v>
      </c>
      <c r="E19" s="91" t="b">
        <v>0</v>
      </c>
      <c r="F19" s="91" t="b">
        <v>0</v>
      </c>
      <c r="G19" s="91" t="b">
        <v>0</v>
      </c>
    </row>
    <row r="20" spans="1:7" ht="15">
      <c r="A20" s="91" t="s">
        <v>227</v>
      </c>
      <c r="B20" s="91">
        <v>6</v>
      </c>
      <c r="C20" s="130">
        <v>0.010044368888781487</v>
      </c>
      <c r="D20" s="91" t="s">
        <v>893</v>
      </c>
      <c r="E20" s="91" t="b">
        <v>0</v>
      </c>
      <c r="F20" s="91" t="b">
        <v>0</v>
      </c>
      <c r="G20" s="91" t="b">
        <v>0</v>
      </c>
    </row>
    <row r="21" spans="1:7" ht="15">
      <c r="A21" s="91" t="s">
        <v>841</v>
      </c>
      <c r="B21" s="91">
        <v>6</v>
      </c>
      <c r="C21" s="130">
        <v>0.010044368888781487</v>
      </c>
      <c r="D21" s="91" t="s">
        <v>893</v>
      </c>
      <c r="E21" s="91" t="b">
        <v>0</v>
      </c>
      <c r="F21" s="91" t="b">
        <v>0</v>
      </c>
      <c r="G21" s="91" t="b">
        <v>0</v>
      </c>
    </row>
    <row r="22" spans="1:7" ht="15">
      <c r="A22" s="91" t="s">
        <v>842</v>
      </c>
      <c r="B22" s="91">
        <v>6</v>
      </c>
      <c r="C22" s="130">
        <v>0.010044368888781487</v>
      </c>
      <c r="D22" s="91" t="s">
        <v>893</v>
      </c>
      <c r="E22" s="91" t="b">
        <v>0</v>
      </c>
      <c r="F22" s="91" t="b">
        <v>0</v>
      </c>
      <c r="G22" s="91" t="b">
        <v>0</v>
      </c>
    </row>
    <row r="23" spans="1:7" ht="15">
      <c r="A23" s="91" t="s">
        <v>843</v>
      </c>
      <c r="B23" s="91">
        <v>6</v>
      </c>
      <c r="C23" s="130">
        <v>0.010044368888781487</v>
      </c>
      <c r="D23" s="91" t="s">
        <v>893</v>
      </c>
      <c r="E23" s="91" t="b">
        <v>0</v>
      </c>
      <c r="F23" s="91" t="b">
        <v>0</v>
      </c>
      <c r="G23" s="91" t="b">
        <v>0</v>
      </c>
    </row>
    <row r="24" spans="1:7" ht="15">
      <c r="A24" s="91" t="s">
        <v>844</v>
      </c>
      <c r="B24" s="91">
        <v>6</v>
      </c>
      <c r="C24" s="130">
        <v>0.010044368888781487</v>
      </c>
      <c r="D24" s="91" t="s">
        <v>893</v>
      </c>
      <c r="E24" s="91" t="b">
        <v>0</v>
      </c>
      <c r="F24" s="91" t="b">
        <v>0</v>
      </c>
      <c r="G24" s="91" t="b">
        <v>0</v>
      </c>
    </row>
    <row r="25" spans="1:7" ht="15">
      <c r="A25" s="91" t="s">
        <v>845</v>
      </c>
      <c r="B25" s="91">
        <v>6</v>
      </c>
      <c r="C25" s="130">
        <v>0.010044368888781487</v>
      </c>
      <c r="D25" s="91" t="s">
        <v>893</v>
      </c>
      <c r="E25" s="91" t="b">
        <v>0</v>
      </c>
      <c r="F25" s="91" t="b">
        <v>0</v>
      </c>
      <c r="G25" s="91" t="b">
        <v>0</v>
      </c>
    </row>
    <row r="26" spans="1:7" ht="15">
      <c r="A26" s="91" t="s">
        <v>846</v>
      </c>
      <c r="B26" s="91">
        <v>5</v>
      </c>
      <c r="C26" s="130">
        <v>0.009250099030069292</v>
      </c>
      <c r="D26" s="91" t="s">
        <v>893</v>
      </c>
      <c r="E26" s="91" t="b">
        <v>0</v>
      </c>
      <c r="F26" s="91" t="b">
        <v>0</v>
      </c>
      <c r="G26" s="91" t="b">
        <v>0</v>
      </c>
    </row>
    <row r="27" spans="1:7" ht="15">
      <c r="A27" s="91" t="s">
        <v>847</v>
      </c>
      <c r="B27" s="91">
        <v>5</v>
      </c>
      <c r="C27" s="130">
        <v>0.009250099030069292</v>
      </c>
      <c r="D27" s="91" t="s">
        <v>893</v>
      </c>
      <c r="E27" s="91" t="b">
        <v>0</v>
      </c>
      <c r="F27" s="91" t="b">
        <v>0</v>
      </c>
      <c r="G27" s="91" t="b">
        <v>0</v>
      </c>
    </row>
    <row r="28" spans="1:7" ht="15">
      <c r="A28" s="91" t="s">
        <v>848</v>
      </c>
      <c r="B28" s="91">
        <v>5</v>
      </c>
      <c r="C28" s="130">
        <v>0.009250099030069292</v>
      </c>
      <c r="D28" s="91" t="s">
        <v>893</v>
      </c>
      <c r="E28" s="91" t="b">
        <v>0</v>
      </c>
      <c r="F28" s="91" t="b">
        <v>0</v>
      </c>
      <c r="G28" s="91" t="b">
        <v>0</v>
      </c>
    </row>
    <row r="29" spans="1:7" ht="15">
      <c r="A29" s="91" t="s">
        <v>237</v>
      </c>
      <c r="B29" s="91">
        <v>5</v>
      </c>
      <c r="C29" s="130">
        <v>0.009250099030069292</v>
      </c>
      <c r="D29" s="91" t="s">
        <v>893</v>
      </c>
      <c r="E29" s="91" t="b">
        <v>0</v>
      </c>
      <c r="F29" s="91" t="b">
        <v>0</v>
      </c>
      <c r="G29" s="91" t="b">
        <v>0</v>
      </c>
    </row>
    <row r="30" spans="1:7" ht="15">
      <c r="A30" s="91" t="s">
        <v>714</v>
      </c>
      <c r="B30" s="91">
        <v>5</v>
      </c>
      <c r="C30" s="130">
        <v>0.009250099030069292</v>
      </c>
      <c r="D30" s="91" t="s">
        <v>893</v>
      </c>
      <c r="E30" s="91" t="b">
        <v>0</v>
      </c>
      <c r="F30" s="91" t="b">
        <v>0</v>
      </c>
      <c r="G30" s="91" t="b">
        <v>0</v>
      </c>
    </row>
    <row r="31" spans="1:7" ht="15">
      <c r="A31" s="91" t="s">
        <v>849</v>
      </c>
      <c r="B31" s="91">
        <v>5</v>
      </c>
      <c r="C31" s="130">
        <v>0.009250099030069292</v>
      </c>
      <c r="D31" s="91" t="s">
        <v>893</v>
      </c>
      <c r="E31" s="91" t="b">
        <v>0</v>
      </c>
      <c r="F31" s="91" t="b">
        <v>0</v>
      </c>
      <c r="G31" s="91" t="b">
        <v>0</v>
      </c>
    </row>
    <row r="32" spans="1:7" ht="15">
      <c r="A32" s="91" t="s">
        <v>850</v>
      </c>
      <c r="B32" s="91">
        <v>5</v>
      </c>
      <c r="C32" s="130">
        <v>0.009250099030069292</v>
      </c>
      <c r="D32" s="91" t="s">
        <v>893</v>
      </c>
      <c r="E32" s="91" t="b">
        <v>0</v>
      </c>
      <c r="F32" s="91" t="b">
        <v>0</v>
      </c>
      <c r="G32" s="91" t="b">
        <v>0</v>
      </c>
    </row>
    <row r="33" spans="1:7" ht="15">
      <c r="A33" s="91" t="s">
        <v>851</v>
      </c>
      <c r="B33" s="91">
        <v>5</v>
      </c>
      <c r="C33" s="130">
        <v>0.009250099030069292</v>
      </c>
      <c r="D33" s="91" t="s">
        <v>893</v>
      </c>
      <c r="E33" s="91" t="b">
        <v>0</v>
      </c>
      <c r="F33" s="91" t="b">
        <v>0</v>
      </c>
      <c r="G33" s="91" t="b">
        <v>0</v>
      </c>
    </row>
    <row r="34" spans="1:7" ht="15">
      <c r="A34" s="91" t="s">
        <v>852</v>
      </c>
      <c r="B34" s="91">
        <v>5</v>
      </c>
      <c r="C34" s="130">
        <v>0.009250099030069292</v>
      </c>
      <c r="D34" s="91" t="s">
        <v>893</v>
      </c>
      <c r="E34" s="91" t="b">
        <v>0</v>
      </c>
      <c r="F34" s="91" t="b">
        <v>0</v>
      </c>
      <c r="G34" s="91" t="b">
        <v>0</v>
      </c>
    </row>
    <row r="35" spans="1:7" ht="15">
      <c r="A35" s="91" t="s">
        <v>853</v>
      </c>
      <c r="B35" s="91">
        <v>5</v>
      </c>
      <c r="C35" s="130">
        <v>0.009250099030069292</v>
      </c>
      <c r="D35" s="91" t="s">
        <v>893</v>
      </c>
      <c r="E35" s="91" t="b">
        <v>0</v>
      </c>
      <c r="F35" s="91" t="b">
        <v>0</v>
      </c>
      <c r="G35" s="91" t="b">
        <v>0</v>
      </c>
    </row>
    <row r="36" spans="1:7" ht="15">
      <c r="A36" s="91" t="s">
        <v>854</v>
      </c>
      <c r="B36" s="91">
        <v>5</v>
      </c>
      <c r="C36" s="130">
        <v>0.009250099030069292</v>
      </c>
      <c r="D36" s="91" t="s">
        <v>893</v>
      </c>
      <c r="E36" s="91" t="b">
        <v>0</v>
      </c>
      <c r="F36" s="91" t="b">
        <v>0</v>
      </c>
      <c r="G36" s="91" t="b">
        <v>0</v>
      </c>
    </row>
    <row r="37" spans="1:7" ht="15">
      <c r="A37" s="91" t="s">
        <v>855</v>
      </c>
      <c r="B37" s="91">
        <v>5</v>
      </c>
      <c r="C37" s="130">
        <v>0.009250099030069292</v>
      </c>
      <c r="D37" s="91" t="s">
        <v>893</v>
      </c>
      <c r="E37" s="91" t="b">
        <v>0</v>
      </c>
      <c r="F37" s="91" t="b">
        <v>0</v>
      </c>
      <c r="G37" s="91" t="b">
        <v>0</v>
      </c>
    </row>
    <row r="38" spans="1:7" ht="15">
      <c r="A38" s="91" t="s">
        <v>856</v>
      </c>
      <c r="B38" s="91">
        <v>5</v>
      </c>
      <c r="C38" s="130">
        <v>0.009250099030069292</v>
      </c>
      <c r="D38" s="91" t="s">
        <v>893</v>
      </c>
      <c r="E38" s="91" t="b">
        <v>0</v>
      </c>
      <c r="F38" s="91" t="b">
        <v>0</v>
      </c>
      <c r="G38" s="91" t="b">
        <v>0</v>
      </c>
    </row>
    <row r="39" spans="1:7" ht="15">
      <c r="A39" s="91" t="s">
        <v>229</v>
      </c>
      <c r="B39" s="91">
        <v>4</v>
      </c>
      <c r="C39" s="130">
        <v>0.009372068109534159</v>
      </c>
      <c r="D39" s="91" t="s">
        <v>893</v>
      </c>
      <c r="E39" s="91" t="b">
        <v>0</v>
      </c>
      <c r="F39" s="91" t="b">
        <v>0</v>
      </c>
      <c r="G39" s="91" t="b">
        <v>0</v>
      </c>
    </row>
    <row r="40" spans="1:7" ht="15">
      <c r="A40" s="91" t="s">
        <v>857</v>
      </c>
      <c r="B40" s="91">
        <v>3</v>
      </c>
      <c r="C40" s="130">
        <v>0.0070290510821506185</v>
      </c>
      <c r="D40" s="91" t="s">
        <v>893</v>
      </c>
      <c r="E40" s="91" t="b">
        <v>0</v>
      </c>
      <c r="F40" s="91" t="b">
        <v>0</v>
      </c>
      <c r="G40" s="91" t="b">
        <v>0</v>
      </c>
    </row>
    <row r="41" spans="1:7" ht="15">
      <c r="A41" s="91" t="s">
        <v>858</v>
      </c>
      <c r="B41" s="91">
        <v>3</v>
      </c>
      <c r="C41" s="130">
        <v>0.0070290510821506185</v>
      </c>
      <c r="D41" s="91" t="s">
        <v>893</v>
      </c>
      <c r="E41" s="91" t="b">
        <v>0</v>
      </c>
      <c r="F41" s="91" t="b">
        <v>0</v>
      </c>
      <c r="G41" s="91" t="b">
        <v>0</v>
      </c>
    </row>
    <row r="42" spans="1:7" ht="15">
      <c r="A42" s="91" t="s">
        <v>859</v>
      </c>
      <c r="B42" s="91">
        <v>3</v>
      </c>
      <c r="C42" s="130">
        <v>0.0070290510821506185</v>
      </c>
      <c r="D42" s="91" t="s">
        <v>893</v>
      </c>
      <c r="E42" s="91" t="b">
        <v>0</v>
      </c>
      <c r="F42" s="91" t="b">
        <v>0</v>
      </c>
      <c r="G42" s="91" t="b">
        <v>0</v>
      </c>
    </row>
    <row r="43" spans="1:7" ht="15">
      <c r="A43" s="91" t="s">
        <v>860</v>
      </c>
      <c r="B43" s="91">
        <v>3</v>
      </c>
      <c r="C43" s="130">
        <v>0.0070290510821506185</v>
      </c>
      <c r="D43" s="91" t="s">
        <v>893</v>
      </c>
      <c r="E43" s="91" t="b">
        <v>0</v>
      </c>
      <c r="F43" s="91" t="b">
        <v>0</v>
      </c>
      <c r="G43" s="91" t="b">
        <v>0</v>
      </c>
    </row>
    <row r="44" spans="1:7" ht="15">
      <c r="A44" s="91" t="s">
        <v>861</v>
      </c>
      <c r="B44" s="91">
        <v>3</v>
      </c>
      <c r="C44" s="130">
        <v>0.0070290510821506185</v>
      </c>
      <c r="D44" s="91" t="s">
        <v>893</v>
      </c>
      <c r="E44" s="91" t="b">
        <v>0</v>
      </c>
      <c r="F44" s="91" t="b">
        <v>0</v>
      </c>
      <c r="G44" s="91" t="b">
        <v>0</v>
      </c>
    </row>
    <row r="45" spans="1:7" ht="15">
      <c r="A45" s="91" t="s">
        <v>862</v>
      </c>
      <c r="B45" s="91">
        <v>3</v>
      </c>
      <c r="C45" s="130">
        <v>0.0070290510821506185</v>
      </c>
      <c r="D45" s="91" t="s">
        <v>893</v>
      </c>
      <c r="E45" s="91" t="b">
        <v>0</v>
      </c>
      <c r="F45" s="91" t="b">
        <v>0</v>
      </c>
      <c r="G45" s="91" t="b">
        <v>0</v>
      </c>
    </row>
    <row r="46" spans="1:7" ht="15">
      <c r="A46" s="91" t="s">
        <v>863</v>
      </c>
      <c r="B46" s="91">
        <v>3</v>
      </c>
      <c r="C46" s="130">
        <v>0.0070290510821506185</v>
      </c>
      <c r="D46" s="91" t="s">
        <v>893</v>
      </c>
      <c r="E46" s="91" t="b">
        <v>0</v>
      </c>
      <c r="F46" s="91" t="b">
        <v>0</v>
      </c>
      <c r="G46" s="91" t="b">
        <v>0</v>
      </c>
    </row>
    <row r="47" spans="1:7" ht="15">
      <c r="A47" s="91" t="s">
        <v>864</v>
      </c>
      <c r="B47" s="91">
        <v>3</v>
      </c>
      <c r="C47" s="130">
        <v>0.0070290510821506185</v>
      </c>
      <c r="D47" s="91" t="s">
        <v>893</v>
      </c>
      <c r="E47" s="91" t="b">
        <v>0</v>
      </c>
      <c r="F47" s="91" t="b">
        <v>0</v>
      </c>
      <c r="G47" s="91" t="b">
        <v>0</v>
      </c>
    </row>
    <row r="48" spans="1:7" ht="15">
      <c r="A48" s="91" t="s">
        <v>865</v>
      </c>
      <c r="B48" s="91">
        <v>3</v>
      </c>
      <c r="C48" s="130">
        <v>0.0070290510821506185</v>
      </c>
      <c r="D48" s="91" t="s">
        <v>893</v>
      </c>
      <c r="E48" s="91" t="b">
        <v>0</v>
      </c>
      <c r="F48" s="91" t="b">
        <v>0</v>
      </c>
      <c r="G48" s="91" t="b">
        <v>0</v>
      </c>
    </row>
    <row r="49" spans="1:7" ht="15">
      <c r="A49" s="91" t="s">
        <v>866</v>
      </c>
      <c r="B49" s="91">
        <v>3</v>
      </c>
      <c r="C49" s="130">
        <v>0.0070290510821506185</v>
      </c>
      <c r="D49" s="91" t="s">
        <v>893</v>
      </c>
      <c r="E49" s="91" t="b">
        <v>0</v>
      </c>
      <c r="F49" s="91" t="b">
        <v>0</v>
      </c>
      <c r="G49" s="91" t="b">
        <v>0</v>
      </c>
    </row>
    <row r="50" spans="1:7" ht="15">
      <c r="A50" s="91" t="s">
        <v>867</v>
      </c>
      <c r="B50" s="91">
        <v>3</v>
      </c>
      <c r="C50" s="130">
        <v>0.0070290510821506185</v>
      </c>
      <c r="D50" s="91" t="s">
        <v>893</v>
      </c>
      <c r="E50" s="91" t="b">
        <v>0</v>
      </c>
      <c r="F50" s="91" t="b">
        <v>0</v>
      </c>
      <c r="G50" s="91" t="b">
        <v>0</v>
      </c>
    </row>
    <row r="51" spans="1:7" ht="15">
      <c r="A51" s="91" t="s">
        <v>868</v>
      </c>
      <c r="B51" s="91">
        <v>3</v>
      </c>
      <c r="C51" s="130">
        <v>0.0070290510821506185</v>
      </c>
      <c r="D51" s="91" t="s">
        <v>893</v>
      </c>
      <c r="E51" s="91" t="b">
        <v>0</v>
      </c>
      <c r="F51" s="91" t="b">
        <v>0</v>
      </c>
      <c r="G51" s="91" t="b">
        <v>0</v>
      </c>
    </row>
    <row r="52" spans="1:7" ht="15">
      <c r="A52" s="91" t="s">
        <v>869</v>
      </c>
      <c r="B52" s="91">
        <v>3</v>
      </c>
      <c r="C52" s="130">
        <v>0.0070290510821506185</v>
      </c>
      <c r="D52" s="91" t="s">
        <v>893</v>
      </c>
      <c r="E52" s="91" t="b">
        <v>0</v>
      </c>
      <c r="F52" s="91" t="b">
        <v>0</v>
      </c>
      <c r="G52" s="91" t="b">
        <v>0</v>
      </c>
    </row>
    <row r="53" spans="1:7" ht="15">
      <c r="A53" s="91" t="s">
        <v>870</v>
      </c>
      <c r="B53" s="91">
        <v>2</v>
      </c>
      <c r="C53" s="130">
        <v>0.0054686618727923285</v>
      </c>
      <c r="D53" s="91" t="s">
        <v>893</v>
      </c>
      <c r="E53" s="91" t="b">
        <v>0</v>
      </c>
      <c r="F53" s="91" t="b">
        <v>0</v>
      </c>
      <c r="G53" s="91" t="b">
        <v>0</v>
      </c>
    </row>
    <row r="54" spans="1:7" ht="15">
      <c r="A54" s="91" t="s">
        <v>871</v>
      </c>
      <c r="B54" s="91">
        <v>2</v>
      </c>
      <c r="C54" s="130">
        <v>0.0054686618727923285</v>
      </c>
      <c r="D54" s="91" t="s">
        <v>893</v>
      </c>
      <c r="E54" s="91" t="b">
        <v>0</v>
      </c>
      <c r="F54" s="91" t="b">
        <v>0</v>
      </c>
      <c r="G54" s="91" t="b">
        <v>0</v>
      </c>
    </row>
    <row r="55" spans="1:7" ht="15">
      <c r="A55" s="91" t="s">
        <v>872</v>
      </c>
      <c r="B55" s="91">
        <v>2</v>
      </c>
      <c r="C55" s="130">
        <v>0.0054686618727923285</v>
      </c>
      <c r="D55" s="91" t="s">
        <v>893</v>
      </c>
      <c r="E55" s="91" t="b">
        <v>0</v>
      </c>
      <c r="F55" s="91" t="b">
        <v>0</v>
      </c>
      <c r="G55" s="91" t="b">
        <v>0</v>
      </c>
    </row>
    <row r="56" spans="1:7" ht="15">
      <c r="A56" s="91" t="s">
        <v>873</v>
      </c>
      <c r="B56" s="91">
        <v>2</v>
      </c>
      <c r="C56" s="130">
        <v>0.0054686618727923285</v>
      </c>
      <c r="D56" s="91" t="s">
        <v>893</v>
      </c>
      <c r="E56" s="91" t="b">
        <v>0</v>
      </c>
      <c r="F56" s="91" t="b">
        <v>0</v>
      </c>
      <c r="G56" s="91" t="b">
        <v>0</v>
      </c>
    </row>
    <row r="57" spans="1:7" ht="15">
      <c r="A57" s="91" t="s">
        <v>874</v>
      </c>
      <c r="B57" s="91">
        <v>2</v>
      </c>
      <c r="C57" s="130">
        <v>0.0054686618727923285</v>
      </c>
      <c r="D57" s="91" t="s">
        <v>893</v>
      </c>
      <c r="E57" s="91" t="b">
        <v>0</v>
      </c>
      <c r="F57" s="91" t="b">
        <v>0</v>
      </c>
      <c r="G57" s="91" t="b">
        <v>0</v>
      </c>
    </row>
    <row r="58" spans="1:7" ht="15">
      <c r="A58" s="91" t="s">
        <v>875</v>
      </c>
      <c r="B58" s="91">
        <v>2</v>
      </c>
      <c r="C58" s="130">
        <v>0.0054686618727923285</v>
      </c>
      <c r="D58" s="91" t="s">
        <v>893</v>
      </c>
      <c r="E58" s="91" t="b">
        <v>0</v>
      </c>
      <c r="F58" s="91" t="b">
        <v>0</v>
      </c>
      <c r="G58" s="91" t="b">
        <v>0</v>
      </c>
    </row>
    <row r="59" spans="1:7" ht="15">
      <c r="A59" s="91" t="s">
        <v>876</v>
      </c>
      <c r="B59" s="91">
        <v>2</v>
      </c>
      <c r="C59" s="130">
        <v>0.0054686618727923285</v>
      </c>
      <c r="D59" s="91" t="s">
        <v>893</v>
      </c>
      <c r="E59" s="91" t="b">
        <v>0</v>
      </c>
      <c r="F59" s="91" t="b">
        <v>0</v>
      </c>
      <c r="G59" s="91" t="b">
        <v>0</v>
      </c>
    </row>
    <row r="60" spans="1:7" ht="15">
      <c r="A60" s="91" t="s">
        <v>877</v>
      </c>
      <c r="B60" s="91">
        <v>2</v>
      </c>
      <c r="C60" s="130">
        <v>0.0054686618727923285</v>
      </c>
      <c r="D60" s="91" t="s">
        <v>893</v>
      </c>
      <c r="E60" s="91" t="b">
        <v>0</v>
      </c>
      <c r="F60" s="91" t="b">
        <v>0</v>
      </c>
      <c r="G60" s="91" t="b">
        <v>0</v>
      </c>
    </row>
    <row r="61" spans="1:7" ht="15">
      <c r="A61" s="91" t="s">
        <v>878</v>
      </c>
      <c r="B61" s="91">
        <v>2</v>
      </c>
      <c r="C61" s="130">
        <v>0.0054686618727923285</v>
      </c>
      <c r="D61" s="91" t="s">
        <v>893</v>
      </c>
      <c r="E61" s="91" t="b">
        <v>0</v>
      </c>
      <c r="F61" s="91" t="b">
        <v>0</v>
      </c>
      <c r="G61" s="91" t="b">
        <v>0</v>
      </c>
    </row>
    <row r="62" spans="1:7" ht="15">
      <c r="A62" s="91" t="s">
        <v>879</v>
      </c>
      <c r="B62" s="91">
        <v>2</v>
      </c>
      <c r="C62" s="130">
        <v>0.0054686618727923285</v>
      </c>
      <c r="D62" s="91" t="s">
        <v>893</v>
      </c>
      <c r="E62" s="91" t="b">
        <v>0</v>
      </c>
      <c r="F62" s="91" t="b">
        <v>0</v>
      </c>
      <c r="G62" s="91" t="b">
        <v>0</v>
      </c>
    </row>
    <row r="63" spans="1:7" ht="15">
      <c r="A63" s="91" t="s">
        <v>880</v>
      </c>
      <c r="B63" s="91">
        <v>2</v>
      </c>
      <c r="C63" s="130">
        <v>0.0054686618727923285</v>
      </c>
      <c r="D63" s="91" t="s">
        <v>893</v>
      </c>
      <c r="E63" s="91" t="b">
        <v>0</v>
      </c>
      <c r="F63" s="91" t="b">
        <v>0</v>
      </c>
      <c r="G63" s="91" t="b">
        <v>0</v>
      </c>
    </row>
    <row r="64" spans="1:7" ht="15">
      <c r="A64" s="91" t="s">
        <v>881</v>
      </c>
      <c r="B64" s="91">
        <v>2</v>
      </c>
      <c r="C64" s="130">
        <v>0.0054686618727923285</v>
      </c>
      <c r="D64" s="91" t="s">
        <v>893</v>
      </c>
      <c r="E64" s="91" t="b">
        <v>0</v>
      </c>
      <c r="F64" s="91" t="b">
        <v>0</v>
      </c>
      <c r="G64" s="91" t="b">
        <v>0</v>
      </c>
    </row>
    <row r="65" spans="1:7" ht="15">
      <c r="A65" s="91" t="s">
        <v>882</v>
      </c>
      <c r="B65" s="91">
        <v>2</v>
      </c>
      <c r="C65" s="130">
        <v>0.006806572964632245</v>
      </c>
      <c r="D65" s="91" t="s">
        <v>893</v>
      </c>
      <c r="E65" s="91" t="b">
        <v>0</v>
      </c>
      <c r="F65" s="91" t="b">
        <v>0</v>
      </c>
      <c r="G65" s="91" t="b">
        <v>0</v>
      </c>
    </row>
    <row r="66" spans="1:7" ht="15">
      <c r="A66" s="91" t="s">
        <v>718</v>
      </c>
      <c r="B66" s="91">
        <v>2</v>
      </c>
      <c r="C66" s="130">
        <v>0.0054686618727923285</v>
      </c>
      <c r="D66" s="91" t="s">
        <v>893</v>
      </c>
      <c r="E66" s="91" t="b">
        <v>0</v>
      </c>
      <c r="F66" s="91" t="b">
        <v>0</v>
      </c>
      <c r="G66" s="91" t="b">
        <v>0</v>
      </c>
    </row>
    <row r="67" spans="1:7" ht="15">
      <c r="A67" s="91" t="s">
        <v>719</v>
      </c>
      <c r="B67" s="91">
        <v>2</v>
      </c>
      <c r="C67" s="130">
        <v>0.0054686618727923285</v>
      </c>
      <c r="D67" s="91" t="s">
        <v>893</v>
      </c>
      <c r="E67" s="91" t="b">
        <v>0</v>
      </c>
      <c r="F67" s="91" t="b">
        <v>0</v>
      </c>
      <c r="G67" s="91" t="b">
        <v>0</v>
      </c>
    </row>
    <row r="68" spans="1:7" ht="15">
      <c r="A68" s="91" t="s">
        <v>720</v>
      </c>
      <c r="B68" s="91">
        <v>2</v>
      </c>
      <c r="C68" s="130">
        <v>0.0054686618727923285</v>
      </c>
      <c r="D68" s="91" t="s">
        <v>893</v>
      </c>
      <c r="E68" s="91" t="b">
        <v>0</v>
      </c>
      <c r="F68" s="91" t="b">
        <v>0</v>
      </c>
      <c r="G68" s="91" t="b">
        <v>0</v>
      </c>
    </row>
    <row r="69" spans="1:7" ht="15">
      <c r="A69" s="91" t="s">
        <v>721</v>
      </c>
      <c r="B69" s="91">
        <v>2</v>
      </c>
      <c r="C69" s="130">
        <v>0.0054686618727923285</v>
      </c>
      <c r="D69" s="91" t="s">
        <v>893</v>
      </c>
      <c r="E69" s="91" t="b">
        <v>0</v>
      </c>
      <c r="F69" s="91" t="b">
        <v>0</v>
      </c>
      <c r="G69" s="91" t="b">
        <v>0</v>
      </c>
    </row>
    <row r="70" spans="1:7" ht="15">
      <c r="A70" s="91" t="s">
        <v>722</v>
      </c>
      <c r="B70" s="91">
        <v>2</v>
      </c>
      <c r="C70" s="130">
        <v>0.0054686618727923285</v>
      </c>
      <c r="D70" s="91" t="s">
        <v>893</v>
      </c>
      <c r="E70" s="91" t="b">
        <v>0</v>
      </c>
      <c r="F70" s="91" t="b">
        <v>0</v>
      </c>
      <c r="G70" s="91" t="b">
        <v>0</v>
      </c>
    </row>
    <row r="71" spans="1:7" ht="15">
      <c r="A71" s="91" t="s">
        <v>883</v>
      </c>
      <c r="B71" s="91">
        <v>2</v>
      </c>
      <c r="C71" s="130">
        <v>0.0054686618727923285</v>
      </c>
      <c r="D71" s="91" t="s">
        <v>893</v>
      </c>
      <c r="E71" s="91" t="b">
        <v>0</v>
      </c>
      <c r="F71" s="91" t="b">
        <v>0</v>
      </c>
      <c r="G71" s="91" t="b">
        <v>0</v>
      </c>
    </row>
    <row r="72" spans="1:7" ht="15">
      <c r="A72" s="91" t="s">
        <v>884</v>
      </c>
      <c r="B72" s="91">
        <v>2</v>
      </c>
      <c r="C72" s="130">
        <v>0.0054686618727923285</v>
      </c>
      <c r="D72" s="91" t="s">
        <v>893</v>
      </c>
      <c r="E72" s="91" t="b">
        <v>0</v>
      </c>
      <c r="F72" s="91" t="b">
        <v>0</v>
      </c>
      <c r="G72" s="91" t="b">
        <v>0</v>
      </c>
    </row>
    <row r="73" spans="1:7" ht="15">
      <c r="A73" s="91" t="s">
        <v>885</v>
      </c>
      <c r="B73" s="91">
        <v>2</v>
      </c>
      <c r="C73" s="130">
        <v>0.0054686618727923285</v>
      </c>
      <c r="D73" s="91" t="s">
        <v>893</v>
      </c>
      <c r="E73" s="91" t="b">
        <v>0</v>
      </c>
      <c r="F73" s="91" t="b">
        <v>0</v>
      </c>
      <c r="G73" s="91" t="b">
        <v>0</v>
      </c>
    </row>
    <row r="74" spans="1:7" ht="15">
      <c r="A74" s="91" t="s">
        <v>886</v>
      </c>
      <c r="B74" s="91">
        <v>2</v>
      </c>
      <c r="C74" s="130">
        <v>0.0054686618727923285</v>
      </c>
      <c r="D74" s="91" t="s">
        <v>893</v>
      </c>
      <c r="E74" s="91" t="b">
        <v>0</v>
      </c>
      <c r="F74" s="91" t="b">
        <v>0</v>
      </c>
      <c r="G74" s="91" t="b">
        <v>0</v>
      </c>
    </row>
    <row r="75" spans="1:7" ht="15">
      <c r="A75" s="91" t="s">
        <v>887</v>
      </c>
      <c r="B75" s="91">
        <v>2</v>
      </c>
      <c r="C75" s="130">
        <v>0.0054686618727923285</v>
      </c>
      <c r="D75" s="91" t="s">
        <v>893</v>
      </c>
      <c r="E75" s="91" t="b">
        <v>0</v>
      </c>
      <c r="F75" s="91" t="b">
        <v>0</v>
      </c>
      <c r="G75" s="91" t="b">
        <v>0</v>
      </c>
    </row>
    <row r="76" spans="1:7" ht="15">
      <c r="A76" s="91" t="s">
        <v>888</v>
      </c>
      <c r="B76" s="91">
        <v>2</v>
      </c>
      <c r="C76" s="130">
        <v>0.0054686618727923285</v>
      </c>
      <c r="D76" s="91" t="s">
        <v>893</v>
      </c>
      <c r="E76" s="91" t="b">
        <v>1</v>
      </c>
      <c r="F76" s="91" t="b">
        <v>0</v>
      </c>
      <c r="G76" s="91" t="b">
        <v>0</v>
      </c>
    </row>
    <row r="77" spans="1:7" ht="15">
      <c r="A77" s="91" t="s">
        <v>889</v>
      </c>
      <c r="B77" s="91">
        <v>2</v>
      </c>
      <c r="C77" s="130">
        <v>0.0054686618727923285</v>
      </c>
      <c r="D77" s="91" t="s">
        <v>893</v>
      </c>
      <c r="E77" s="91" t="b">
        <v>0</v>
      </c>
      <c r="F77" s="91" t="b">
        <v>0</v>
      </c>
      <c r="G77" s="91" t="b">
        <v>0</v>
      </c>
    </row>
    <row r="78" spans="1:7" ht="15">
      <c r="A78" s="91" t="s">
        <v>890</v>
      </c>
      <c r="B78" s="91">
        <v>2</v>
      </c>
      <c r="C78" s="130">
        <v>0.0054686618727923285</v>
      </c>
      <c r="D78" s="91" t="s">
        <v>893</v>
      </c>
      <c r="E78" s="91" t="b">
        <v>0</v>
      </c>
      <c r="F78" s="91" t="b">
        <v>0</v>
      </c>
      <c r="G78" s="91" t="b">
        <v>0</v>
      </c>
    </row>
    <row r="79" spans="1:7" ht="15">
      <c r="A79" s="91" t="s">
        <v>702</v>
      </c>
      <c r="B79" s="91">
        <v>13</v>
      </c>
      <c r="C79" s="130">
        <v>0.008570132929591592</v>
      </c>
      <c r="D79" s="91" t="s">
        <v>641</v>
      </c>
      <c r="E79" s="91" t="b">
        <v>0</v>
      </c>
      <c r="F79" s="91" t="b">
        <v>0</v>
      </c>
      <c r="G79" s="91" t="b">
        <v>0</v>
      </c>
    </row>
    <row r="80" spans="1:7" ht="15">
      <c r="A80" s="91" t="s">
        <v>707</v>
      </c>
      <c r="B80" s="91">
        <v>11</v>
      </c>
      <c r="C80" s="130">
        <v>0.01044388029496257</v>
      </c>
      <c r="D80" s="91" t="s">
        <v>641</v>
      </c>
      <c r="E80" s="91" t="b">
        <v>0</v>
      </c>
      <c r="F80" s="91" t="b">
        <v>0</v>
      </c>
      <c r="G80" s="91" t="b">
        <v>0</v>
      </c>
    </row>
    <row r="81" spans="1:7" ht="15">
      <c r="A81" s="91" t="s">
        <v>703</v>
      </c>
      <c r="B81" s="91">
        <v>11</v>
      </c>
      <c r="C81" s="130">
        <v>0.01044388029496257</v>
      </c>
      <c r="D81" s="91" t="s">
        <v>641</v>
      </c>
      <c r="E81" s="91" t="b">
        <v>0</v>
      </c>
      <c r="F81" s="91" t="b">
        <v>0</v>
      </c>
      <c r="G81" s="91" t="b">
        <v>0</v>
      </c>
    </row>
    <row r="82" spans="1:7" ht="15">
      <c r="A82" s="91" t="s">
        <v>705</v>
      </c>
      <c r="B82" s="91">
        <v>10</v>
      </c>
      <c r="C82" s="130">
        <v>0.011150144038113157</v>
      </c>
      <c r="D82" s="91" t="s">
        <v>641</v>
      </c>
      <c r="E82" s="91" t="b">
        <v>0</v>
      </c>
      <c r="F82" s="91" t="b">
        <v>0</v>
      </c>
      <c r="G82" s="91" t="b">
        <v>0</v>
      </c>
    </row>
    <row r="83" spans="1:7" ht="15">
      <c r="A83" s="91" t="s">
        <v>708</v>
      </c>
      <c r="B83" s="91">
        <v>9</v>
      </c>
      <c r="C83" s="130">
        <v>0.011682399294486147</v>
      </c>
      <c r="D83" s="91" t="s">
        <v>641</v>
      </c>
      <c r="E83" s="91" t="b">
        <v>0</v>
      </c>
      <c r="F83" s="91" t="b">
        <v>0</v>
      </c>
      <c r="G83" s="91" t="b">
        <v>0</v>
      </c>
    </row>
    <row r="84" spans="1:7" ht="15">
      <c r="A84" s="91" t="s">
        <v>709</v>
      </c>
      <c r="B84" s="91">
        <v>9</v>
      </c>
      <c r="C84" s="130">
        <v>0.011682399294486147</v>
      </c>
      <c r="D84" s="91" t="s">
        <v>641</v>
      </c>
      <c r="E84" s="91" t="b">
        <v>0</v>
      </c>
      <c r="F84" s="91" t="b">
        <v>0</v>
      </c>
      <c r="G84" s="91" t="b">
        <v>0</v>
      </c>
    </row>
    <row r="85" spans="1:7" ht="15">
      <c r="A85" s="91" t="s">
        <v>710</v>
      </c>
      <c r="B85" s="91">
        <v>9</v>
      </c>
      <c r="C85" s="130">
        <v>0.011682399294486147</v>
      </c>
      <c r="D85" s="91" t="s">
        <v>641</v>
      </c>
      <c r="E85" s="91" t="b">
        <v>0</v>
      </c>
      <c r="F85" s="91" t="b">
        <v>0</v>
      </c>
      <c r="G85" s="91" t="b">
        <v>0</v>
      </c>
    </row>
    <row r="86" spans="1:7" ht="15">
      <c r="A86" s="91" t="s">
        <v>711</v>
      </c>
      <c r="B86" s="91">
        <v>8</v>
      </c>
      <c r="C86" s="130">
        <v>0.012021235646748332</v>
      </c>
      <c r="D86" s="91" t="s">
        <v>641</v>
      </c>
      <c r="E86" s="91" t="b">
        <v>0</v>
      </c>
      <c r="F86" s="91" t="b">
        <v>0</v>
      </c>
      <c r="G86" s="91" t="b">
        <v>0</v>
      </c>
    </row>
    <row r="87" spans="1:7" ht="15">
      <c r="A87" s="91" t="s">
        <v>222</v>
      </c>
      <c r="B87" s="91">
        <v>8</v>
      </c>
      <c r="C87" s="130">
        <v>0.012021235646748332</v>
      </c>
      <c r="D87" s="91" t="s">
        <v>641</v>
      </c>
      <c r="E87" s="91" t="b">
        <v>0</v>
      </c>
      <c r="F87" s="91" t="b">
        <v>0</v>
      </c>
      <c r="G87" s="91" t="b">
        <v>0</v>
      </c>
    </row>
    <row r="88" spans="1:7" ht="15">
      <c r="A88" s="91" t="s">
        <v>704</v>
      </c>
      <c r="B88" s="91">
        <v>8</v>
      </c>
      <c r="C88" s="130">
        <v>0.012021235646748332</v>
      </c>
      <c r="D88" s="91" t="s">
        <v>641</v>
      </c>
      <c r="E88" s="91" t="b">
        <v>0</v>
      </c>
      <c r="F88" s="91" t="b">
        <v>0</v>
      </c>
      <c r="G88" s="91" t="b">
        <v>0</v>
      </c>
    </row>
    <row r="89" spans="1:7" ht="15">
      <c r="A89" s="91" t="s">
        <v>841</v>
      </c>
      <c r="B89" s="91">
        <v>6</v>
      </c>
      <c r="C89" s="130">
        <v>0.012014456413660448</v>
      </c>
      <c r="D89" s="91" t="s">
        <v>641</v>
      </c>
      <c r="E89" s="91" t="b">
        <v>0</v>
      </c>
      <c r="F89" s="91" t="b">
        <v>0</v>
      </c>
      <c r="G89" s="91" t="b">
        <v>0</v>
      </c>
    </row>
    <row r="90" spans="1:7" ht="15">
      <c r="A90" s="91" t="s">
        <v>842</v>
      </c>
      <c r="B90" s="91">
        <v>6</v>
      </c>
      <c r="C90" s="130">
        <v>0.012014456413660448</v>
      </c>
      <c r="D90" s="91" t="s">
        <v>641</v>
      </c>
      <c r="E90" s="91" t="b">
        <v>0</v>
      </c>
      <c r="F90" s="91" t="b">
        <v>0</v>
      </c>
      <c r="G90" s="91" t="b">
        <v>0</v>
      </c>
    </row>
    <row r="91" spans="1:7" ht="15">
      <c r="A91" s="91" t="s">
        <v>843</v>
      </c>
      <c r="B91" s="91">
        <v>6</v>
      </c>
      <c r="C91" s="130">
        <v>0.012014456413660448</v>
      </c>
      <c r="D91" s="91" t="s">
        <v>641</v>
      </c>
      <c r="E91" s="91" t="b">
        <v>0</v>
      </c>
      <c r="F91" s="91" t="b">
        <v>0</v>
      </c>
      <c r="G91" s="91" t="b">
        <v>0</v>
      </c>
    </row>
    <row r="92" spans="1:7" ht="15">
      <c r="A92" s="91" t="s">
        <v>844</v>
      </c>
      <c r="B92" s="91">
        <v>6</v>
      </c>
      <c r="C92" s="130">
        <v>0.012014456413660448</v>
      </c>
      <c r="D92" s="91" t="s">
        <v>641</v>
      </c>
      <c r="E92" s="91" t="b">
        <v>0</v>
      </c>
      <c r="F92" s="91" t="b">
        <v>0</v>
      </c>
      <c r="G92" s="91" t="b">
        <v>0</v>
      </c>
    </row>
    <row r="93" spans="1:7" ht="15">
      <c r="A93" s="91" t="s">
        <v>845</v>
      </c>
      <c r="B93" s="91">
        <v>6</v>
      </c>
      <c r="C93" s="130">
        <v>0.012014456413660448</v>
      </c>
      <c r="D93" s="91" t="s">
        <v>641</v>
      </c>
      <c r="E93" s="91" t="b">
        <v>0</v>
      </c>
      <c r="F93" s="91" t="b">
        <v>0</v>
      </c>
      <c r="G93" s="91" t="b">
        <v>0</v>
      </c>
    </row>
    <row r="94" spans="1:7" ht="15">
      <c r="A94" s="91" t="s">
        <v>226</v>
      </c>
      <c r="B94" s="91">
        <v>6</v>
      </c>
      <c r="C94" s="130">
        <v>0.012014456413660448</v>
      </c>
      <c r="D94" s="91" t="s">
        <v>641</v>
      </c>
      <c r="E94" s="91" t="b">
        <v>0</v>
      </c>
      <c r="F94" s="91" t="b">
        <v>0</v>
      </c>
      <c r="G94" s="91" t="b">
        <v>0</v>
      </c>
    </row>
    <row r="95" spans="1:7" ht="15">
      <c r="A95" s="91" t="s">
        <v>846</v>
      </c>
      <c r="B95" s="91">
        <v>5</v>
      </c>
      <c r="C95" s="130">
        <v>0.011595671932336203</v>
      </c>
      <c r="D95" s="91" t="s">
        <v>641</v>
      </c>
      <c r="E95" s="91" t="b">
        <v>0</v>
      </c>
      <c r="F95" s="91" t="b">
        <v>0</v>
      </c>
      <c r="G95" s="91" t="b">
        <v>0</v>
      </c>
    </row>
    <row r="96" spans="1:7" ht="15">
      <c r="A96" s="91" t="s">
        <v>847</v>
      </c>
      <c r="B96" s="91">
        <v>5</v>
      </c>
      <c r="C96" s="130">
        <v>0.011595671932336203</v>
      </c>
      <c r="D96" s="91" t="s">
        <v>641</v>
      </c>
      <c r="E96" s="91" t="b">
        <v>0</v>
      </c>
      <c r="F96" s="91" t="b">
        <v>0</v>
      </c>
      <c r="G96" s="91" t="b">
        <v>0</v>
      </c>
    </row>
    <row r="97" spans="1:7" ht="15">
      <c r="A97" s="91" t="s">
        <v>848</v>
      </c>
      <c r="B97" s="91">
        <v>5</v>
      </c>
      <c r="C97" s="130">
        <v>0.011595671932336203</v>
      </c>
      <c r="D97" s="91" t="s">
        <v>641</v>
      </c>
      <c r="E97" s="91" t="b">
        <v>0</v>
      </c>
      <c r="F97" s="91" t="b">
        <v>0</v>
      </c>
      <c r="G97" s="91" t="b">
        <v>0</v>
      </c>
    </row>
    <row r="98" spans="1:7" ht="15">
      <c r="A98" s="91" t="s">
        <v>237</v>
      </c>
      <c r="B98" s="91">
        <v>5</v>
      </c>
      <c r="C98" s="130">
        <v>0.011595671932336203</v>
      </c>
      <c r="D98" s="91" t="s">
        <v>641</v>
      </c>
      <c r="E98" s="91" t="b">
        <v>0</v>
      </c>
      <c r="F98" s="91" t="b">
        <v>0</v>
      </c>
      <c r="G98" s="91" t="b">
        <v>0</v>
      </c>
    </row>
    <row r="99" spans="1:7" ht="15">
      <c r="A99" s="91" t="s">
        <v>227</v>
      </c>
      <c r="B99" s="91">
        <v>5</v>
      </c>
      <c r="C99" s="130">
        <v>0.011595671932336203</v>
      </c>
      <c r="D99" s="91" t="s">
        <v>641</v>
      </c>
      <c r="E99" s="91" t="b">
        <v>0</v>
      </c>
      <c r="F99" s="91" t="b">
        <v>0</v>
      </c>
      <c r="G99" s="91" t="b">
        <v>0</v>
      </c>
    </row>
    <row r="100" spans="1:7" ht="15">
      <c r="A100" s="91" t="s">
        <v>859</v>
      </c>
      <c r="B100" s="91">
        <v>3</v>
      </c>
      <c r="C100" s="130">
        <v>0.009619588154797997</v>
      </c>
      <c r="D100" s="91" t="s">
        <v>641</v>
      </c>
      <c r="E100" s="91" t="b">
        <v>0</v>
      </c>
      <c r="F100" s="91" t="b">
        <v>0</v>
      </c>
      <c r="G100" s="91" t="b">
        <v>0</v>
      </c>
    </row>
    <row r="101" spans="1:7" ht="15">
      <c r="A101" s="91" t="s">
        <v>856</v>
      </c>
      <c r="B101" s="91">
        <v>3</v>
      </c>
      <c r="C101" s="130">
        <v>0.009619588154797997</v>
      </c>
      <c r="D101" s="91" t="s">
        <v>641</v>
      </c>
      <c r="E101" s="91" t="b">
        <v>0</v>
      </c>
      <c r="F101" s="91" t="b">
        <v>0</v>
      </c>
      <c r="G101" s="91" t="b">
        <v>0</v>
      </c>
    </row>
    <row r="102" spans="1:7" ht="15">
      <c r="A102" s="91" t="s">
        <v>883</v>
      </c>
      <c r="B102" s="91">
        <v>2</v>
      </c>
      <c r="C102" s="130">
        <v>0.007821788842310782</v>
      </c>
      <c r="D102" s="91" t="s">
        <v>641</v>
      </c>
      <c r="E102" s="91" t="b">
        <v>0</v>
      </c>
      <c r="F102" s="91" t="b">
        <v>0</v>
      </c>
      <c r="G102" s="91" t="b">
        <v>0</v>
      </c>
    </row>
    <row r="103" spans="1:7" ht="15">
      <c r="A103" s="91" t="s">
        <v>884</v>
      </c>
      <c r="B103" s="91">
        <v>2</v>
      </c>
      <c r="C103" s="130">
        <v>0.007821788842310782</v>
      </c>
      <c r="D103" s="91" t="s">
        <v>641</v>
      </c>
      <c r="E103" s="91" t="b">
        <v>0</v>
      </c>
      <c r="F103" s="91" t="b">
        <v>0</v>
      </c>
      <c r="G103" s="91" t="b">
        <v>0</v>
      </c>
    </row>
    <row r="104" spans="1:7" ht="15">
      <c r="A104" s="91" t="s">
        <v>885</v>
      </c>
      <c r="B104" s="91">
        <v>2</v>
      </c>
      <c r="C104" s="130">
        <v>0.007821788842310782</v>
      </c>
      <c r="D104" s="91" t="s">
        <v>641</v>
      </c>
      <c r="E104" s="91" t="b">
        <v>0</v>
      </c>
      <c r="F104" s="91" t="b">
        <v>0</v>
      </c>
      <c r="G104" s="91" t="b">
        <v>0</v>
      </c>
    </row>
    <row r="105" spans="1:7" ht="15">
      <c r="A105" s="91" t="s">
        <v>886</v>
      </c>
      <c r="B105" s="91">
        <v>2</v>
      </c>
      <c r="C105" s="130">
        <v>0.007821788842310782</v>
      </c>
      <c r="D105" s="91" t="s">
        <v>641</v>
      </c>
      <c r="E105" s="91" t="b">
        <v>0</v>
      </c>
      <c r="F105" s="91" t="b">
        <v>0</v>
      </c>
      <c r="G105" s="91" t="b">
        <v>0</v>
      </c>
    </row>
    <row r="106" spans="1:7" ht="15">
      <c r="A106" s="91" t="s">
        <v>887</v>
      </c>
      <c r="B106" s="91">
        <v>2</v>
      </c>
      <c r="C106" s="130">
        <v>0.007821788842310782</v>
      </c>
      <c r="D106" s="91" t="s">
        <v>641</v>
      </c>
      <c r="E106" s="91" t="b">
        <v>0</v>
      </c>
      <c r="F106" s="91" t="b">
        <v>0</v>
      </c>
      <c r="G106" s="91" t="b">
        <v>0</v>
      </c>
    </row>
    <row r="107" spans="1:7" ht="15">
      <c r="A107" s="91" t="s">
        <v>888</v>
      </c>
      <c r="B107" s="91">
        <v>2</v>
      </c>
      <c r="C107" s="130">
        <v>0.007821788842310782</v>
      </c>
      <c r="D107" s="91" t="s">
        <v>641</v>
      </c>
      <c r="E107" s="91" t="b">
        <v>1</v>
      </c>
      <c r="F107" s="91" t="b">
        <v>0</v>
      </c>
      <c r="G107" s="91" t="b">
        <v>0</v>
      </c>
    </row>
    <row r="108" spans="1:7" ht="15">
      <c r="A108" s="91" t="s">
        <v>889</v>
      </c>
      <c r="B108" s="91">
        <v>2</v>
      </c>
      <c r="C108" s="130">
        <v>0.007821788842310782</v>
      </c>
      <c r="D108" s="91" t="s">
        <v>641</v>
      </c>
      <c r="E108" s="91" t="b">
        <v>0</v>
      </c>
      <c r="F108" s="91" t="b">
        <v>0</v>
      </c>
      <c r="G108" s="91" t="b">
        <v>0</v>
      </c>
    </row>
    <row r="109" spans="1:7" ht="15">
      <c r="A109" s="91" t="s">
        <v>890</v>
      </c>
      <c r="B109" s="91">
        <v>2</v>
      </c>
      <c r="C109" s="130">
        <v>0.007821788842310782</v>
      </c>
      <c r="D109" s="91" t="s">
        <v>641</v>
      </c>
      <c r="E109" s="91" t="b">
        <v>0</v>
      </c>
      <c r="F109" s="91" t="b">
        <v>0</v>
      </c>
      <c r="G109" s="91" t="b">
        <v>0</v>
      </c>
    </row>
    <row r="110" spans="1:7" ht="15">
      <c r="A110" s="91" t="s">
        <v>858</v>
      </c>
      <c r="B110" s="91">
        <v>2</v>
      </c>
      <c r="C110" s="130">
        <v>0.007821788842310782</v>
      </c>
      <c r="D110" s="91" t="s">
        <v>641</v>
      </c>
      <c r="E110" s="91" t="b">
        <v>0</v>
      </c>
      <c r="F110" s="91" t="b">
        <v>0</v>
      </c>
      <c r="G110" s="91" t="b">
        <v>0</v>
      </c>
    </row>
    <row r="111" spans="1:7" ht="15">
      <c r="A111" s="91" t="s">
        <v>713</v>
      </c>
      <c r="B111" s="91">
        <v>2</v>
      </c>
      <c r="C111" s="130">
        <v>0.007821788842310782</v>
      </c>
      <c r="D111" s="91" t="s">
        <v>641</v>
      </c>
      <c r="E111" s="91" t="b">
        <v>0</v>
      </c>
      <c r="F111" s="91" t="b">
        <v>0</v>
      </c>
      <c r="G111" s="91" t="b">
        <v>0</v>
      </c>
    </row>
    <row r="112" spans="1:7" ht="15">
      <c r="A112" s="91" t="s">
        <v>857</v>
      </c>
      <c r="B112" s="91">
        <v>2</v>
      </c>
      <c r="C112" s="130">
        <v>0.007821788842310782</v>
      </c>
      <c r="D112" s="91" t="s">
        <v>641</v>
      </c>
      <c r="E112" s="91" t="b">
        <v>0</v>
      </c>
      <c r="F112" s="91" t="b">
        <v>0</v>
      </c>
      <c r="G112" s="91" t="b">
        <v>0</v>
      </c>
    </row>
    <row r="113" spans="1:7" ht="15">
      <c r="A113" s="91" t="s">
        <v>704</v>
      </c>
      <c r="B113" s="91">
        <v>9</v>
      </c>
      <c r="C113" s="130">
        <v>0.004964250515633556</v>
      </c>
      <c r="D113" s="91" t="s">
        <v>642</v>
      </c>
      <c r="E113" s="91" t="b">
        <v>0</v>
      </c>
      <c r="F113" s="91" t="b">
        <v>0</v>
      </c>
      <c r="G113" s="91" t="b">
        <v>0</v>
      </c>
    </row>
    <row r="114" spans="1:7" ht="15">
      <c r="A114" s="91" t="s">
        <v>687</v>
      </c>
      <c r="B114" s="91">
        <v>8</v>
      </c>
      <c r="C114" s="130">
        <v>0.02224469335849431</v>
      </c>
      <c r="D114" s="91" t="s">
        <v>642</v>
      </c>
      <c r="E114" s="91" t="b">
        <v>0</v>
      </c>
      <c r="F114" s="91" t="b">
        <v>0</v>
      </c>
      <c r="G114" s="91" t="b">
        <v>0</v>
      </c>
    </row>
    <row r="115" spans="1:7" ht="15">
      <c r="A115" s="91" t="s">
        <v>713</v>
      </c>
      <c r="B115" s="91">
        <v>8</v>
      </c>
      <c r="C115" s="130">
        <v>0.007002668261583872</v>
      </c>
      <c r="D115" s="91" t="s">
        <v>642</v>
      </c>
      <c r="E115" s="91" t="b">
        <v>0</v>
      </c>
      <c r="F115" s="91" t="b">
        <v>0</v>
      </c>
      <c r="G115" s="91" t="b">
        <v>0</v>
      </c>
    </row>
    <row r="116" spans="1:7" ht="15">
      <c r="A116" s="91" t="s">
        <v>703</v>
      </c>
      <c r="B116" s="91">
        <v>7</v>
      </c>
      <c r="C116" s="130">
        <v>0.008696598202580869</v>
      </c>
      <c r="D116" s="91" t="s">
        <v>642</v>
      </c>
      <c r="E116" s="91" t="b">
        <v>0</v>
      </c>
      <c r="F116" s="91" t="b">
        <v>0</v>
      </c>
      <c r="G116" s="91" t="b">
        <v>0</v>
      </c>
    </row>
    <row r="117" spans="1:7" ht="15">
      <c r="A117" s="91" t="s">
        <v>702</v>
      </c>
      <c r="B117" s="91">
        <v>6</v>
      </c>
      <c r="C117" s="130">
        <v>0.009996510181313218</v>
      </c>
      <c r="D117" s="91" t="s">
        <v>642</v>
      </c>
      <c r="E117" s="91" t="b">
        <v>0</v>
      </c>
      <c r="F117" s="91" t="b">
        <v>0</v>
      </c>
      <c r="G117" s="91" t="b">
        <v>0</v>
      </c>
    </row>
    <row r="118" spans="1:7" ht="15">
      <c r="A118" s="91" t="s">
        <v>222</v>
      </c>
      <c r="B118" s="91">
        <v>5</v>
      </c>
      <c r="C118" s="130">
        <v>0.010836160785512857</v>
      </c>
      <c r="D118" s="91" t="s">
        <v>642</v>
      </c>
      <c r="E118" s="91" t="b">
        <v>0</v>
      </c>
      <c r="F118" s="91" t="b">
        <v>0</v>
      </c>
      <c r="G118" s="91" t="b">
        <v>0</v>
      </c>
    </row>
    <row r="119" spans="1:7" ht="15">
      <c r="A119" s="91" t="s">
        <v>705</v>
      </c>
      <c r="B119" s="91">
        <v>5</v>
      </c>
      <c r="C119" s="130">
        <v>0.010836160785512857</v>
      </c>
      <c r="D119" s="91" t="s">
        <v>642</v>
      </c>
      <c r="E119" s="91" t="b">
        <v>0</v>
      </c>
      <c r="F119" s="91" t="b">
        <v>0</v>
      </c>
      <c r="G119" s="91" t="b">
        <v>0</v>
      </c>
    </row>
    <row r="120" spans="1:7" ht="15">
      <c r="A120" s="91" t="s">
        <v>229</v>
      </c>
      <c r="B120" s="91">
        <v>4</v>
      </c>
      <c r="C120" s="130">
        <v>0.014285352669330696</v>
      </c>
      <c r="D120" s="91" t="s">
        <v>642</v>
      </c>
      <c r="E120" s="91" t="b">
        <v>0</v>
      </c>
      <c r="F120" s="91" t="b">
        <v>0</v>
      </c>
      <c r="G120" s="91" t="b">
        <v>0</v>
      </c>
    </row>
    <row r="121" spans="1:7" ht="15">
      <c r="A121" s="91" t="s">
        <v>226</v>
      </c>
      <c r="B121" s="91">
        <v>4</v>
      </c>
      <c r="C121" s="130">
        <v>0.011122346679247155</v>
      </c>
      <c r="D121" s="91" t="s">
        <v>642</v>
      </c>
      <c r="E121" s="91" t="b">
        <v>0</v>
      </c>
      <c r="F121" s="91" t="b">
        <v>0</v>
      </c>
      <c r="G121" s="91" t="b">
        <v>0</v>
      </c>
    </row>
    <row r="122" spans="1:7" ht="15">
      <c r="A122" s="91" t="s">
        <v>714</v>
      </c>
      <c r="B122" s="91">
        <v>4</v>
      </c>
      <c r="C122" s="130">
        <v>0.011122346679247155</v>
      </c>
      <c r="D122" s="91" t="s">
        <v>642</v>
      </c>
      <c r="E122" s="91" t="b">
        <v>0</v>
      </c>
      <c r="F122" s="91" t="b">
        <v>0</v>
      </c>
      <c r="G122" s="91" t="b">
        <v>0</v>
      </c>
    </row>
    <row r="123" spans="1:7" ht="15">
      <c r="A123" s="91" t="s">
        <v>849</v>
      </c>
      <c r="B123" s="91">
        <v>4</v>
      </c>
      <c r="C123" s="130">
        <v>0.011122346679247155</v>
      </c>
      <c r="D123" s="91" t="s">
        <v>642</v>
      </c>
      <c r="E123" s="91" t="b">
        <v>0</v>
      </c>
      <c r="F123" s="91" t="b">
        <v>0</v>
      </c>
      <c r="G123" s="91" t="b">
        <v>0</v>
      </c>
    </row>
    <row r="124" spans="1:7" ht="15">
      <c r="A124" s="91" t="s">
        <v>850</v>
      </c>
      <c r="B124" s="91">
        <v>4</v>
      </c>
      <c r="C124" s="130">
        <v>0.011122346679247155</v>
      </c>
      <c r="D124" s="91" t="s">
        <v>642</v>
      </c>
      <c r="E124" s="91" t="b">
        <v>0</v>
      </c>
      <c r="F124" s="91" t="b">
        <v>0</v>
      </c>
      <c r="G124" s="91" t="b">
        <v>0</v>
      </c>
    </row>
    <row r="125" spans="1:7" ht="15">
      <c r="A125" s="91" t="s">
        <v>851</v>
      </c>
      <c r="B125" s="91">
        <v>4</v>
      </c>
      <c r="C125" s="130">
        <v>0.011122346679247155</v>
      </c>
      <c r="D125" s="91" t="s">
        <v>642</v>
      </c>
      <c r="E125" s="91" t="b">
        <v>0</v>
      </c>
      <c r="F125" s="91" t="b">
        <v>0</v>
      </c>
      <c r="G125" s="91" t="b">
        <v>0</v>
      </c>
    </row>
    <row r="126" spans="1:7" ht="15">
      <c r="A126" s="91" t="s">
        <v>852</v>
      </c>
      <c r="B126" s="91">
        <v>4</v>
      </c>
      <c r="C126" s="130">
        <v>0.011122346679247155</v>
      </c>
      <c r="D126" s="91" t="s">
        <v>642</v>
      </c>
      <c r="E126" s="91" t="b">
        <v>0</v>
      </c>
      <c r="F126" s="91" t="b">
        <v>0</v>
      </c>
      <c r="G126" s="91" t="b">
        <v>0</v>
      </c>
    </row>
    <row r="127" spans="1:7" ht="15">
      <c r="A127" s="91" t="s">
        <v>853</v>
      </c>
      <c r="B127" s="91">
        <v>4</v>
      </c>
      <c r="C127" s="130">
        <v>0.011122346679247155</v>
      </c>
      <c r="D127" s="91" t="s">
        <v>642</v>
      </c>
      <c r="E127" s="91" t="b">
        <v>0</v>
      </c>
      <c r="F127" s="91" t="b">
        <v>0</v>
      </c>
      <c r="G127" s="91" t="b">
        <v>0</v>
      </c>
    </row>
    <row r="128" spans="1:7" ht="15">
      <c r="A128" s="91" t="s">
        <v>854</v>
      </c>
      <c r="B128" s="91">
        <v>4</v>
      </c>
      <c r="C128" s="130">
        <v>0.011122346679247155</v>
      </c>
      <c r="D128" s="91" t="s">
        <v>642</v>
      </c>
      <c r="E128" s="91" t="b">
        <v>0</v>
      </c>
      <c r="F128" s="91" t="b">
        <v>0</v>
      </c>
      <c r="G128" s="91" t="b">
        <v>0</v>
      </c>
    </row>
    <row r="129" spans="1:7" ht="15">
      <c r="A129" s="91" t="s">
        <v>855</v>
      </c>
      <c r="B129" s="91">
        <v>4</v>
      </c>
      <c r="C129" s="130">
        <v>0.011122346679247155</v>
      </c>
      <c r="D129" s="91" t="s">
        <v>642</v>
      </c>
      <c r="E129" s="91" t="b">
        <v>0</v>
      </c>
      <c r="F129" s="91" t="b">
        <v>0</v>
      </c>
      <c r="G129" s="91" t="b">
        <v>0</v>
      </c>
    </row>
    <row r="130" spans="1:7" ht="15">
      <c r="A130" s="91" t="s">
        <v>860</v>
      </c>
      <c r="B130" s="91">
        <v>3</v>
      </c>
      <c r="C130" s="130">
        <v>0.010714014501998024</v>
      </c>
      <c r="D130" s="91" t="s">
        <v>642</v>
      </c>
      <c r="E130" s="91" t="b">
        <v>0</v>
      </c>
      <c r="F130" s="91" t="b">
        <v>0</v>
      </c>
      <c r="G130" s="91" t="b">
        <v>0</v>
      </c>
    </row>
    <row r="131" spans="1:7" ht="15">
      <c r="A131" s="91" t="s">
        <v>861</v>
      </c>
      <c r="B131" s="91">
        <v>3</v>
      </c>
      <c r="C131" s="130">
        <v>0.010714014501998024</v>
      </c>
      <c r="D131" s="91" t="s">
        <v>642</v>
      </c>
      <c r="E131" s="91" t="b">
        <v>0</v>
      </c>
      <c r="F131" s="91" t="b">
        <v>0</v>
      </c>
      <c r="G131" s="91" t="b">
        <v>0</v>
      </c>
    </row>
    <row r="132" spans="1:7" ht="15">
      <c r="A132" s="91" t="s">
        <v>862</v>
      </c>
      <c r="B132" s="91">
        <v>3</v>
      </c>
      <c r="C132" s="130">
        <v>0.010714014501998024</v>
      </c>
      <c r="D132" s="91" t="s">
        <v>642</v>
      </c>
      <c r="E132" s="91" t="b">
        <v>0</v>
      </c>
      <c r="F132" s="91" t="b">
        <v>0</v>
      </c>
      <c r="G132" s="91" t="b">
        <v>0</v>
      </c>
    </row>
    <row r="133" spans="1:7" ht="15">
      <c r="A133" s="91" t="s">
        <v>863</v>
      </c>
      <c r="B133" s="91">
        <v>3</v>
      </c>
      <c r="C133" s="130">
        <v>0.010714014501998024</v>
      </c>
      <c r="D133" s="91" t="s">
        <v>642</v>
      </c>
      <c r="E133" s="91" t="b">
        <v>0</v>
      </c>
      <c r="F133" s="91" t="b">
        <v>0</v>
      </c>
      <c r="G133" s="91" t="b">
        <v>0</v>
      </c>
    </row>
    <row r="134" spans="1:7" ht="15">
      <c r="A134" s="91" t="s">
        <v>864</v>
      </c>
      <c r="B134" s="91">
        <v>3</v>
      </c>
      <c r="C134" s="130">
        <v>0.010714014501998024</v>
      </c>
      <c r="D134" s="91" t="s">
        <v>642</v>
      </c>
      <c r="E134" s="91" t="b">
        <v>0</v>
      </c>
      <c r="F134" s="91" t="b">
        <v>0</v>
      </c>
      <c r="G134" s="91" t="b">
        <v>0</v>
      </c>
    </row>
    <row r="135" spans="1:7" ht="15">
      <c r="A135" s="91" t="s">
        <v>865</v>
      </c>
      <c r="B135" s="91">
        <v>3</v>
      </c>
      <c r="C135" s="130">
        <v>0.010714014501998024</v>
      </c>
      <c r="D135" s="91" t="s">
        <v>642</v>
      </c>
      <c r="E135" s="91" t="b">
        <v>0</v>
      </c>
      <c r="F135" s="91" t="b">
        <v>0</v>
      </c>
      <c r="G135" s="91" t="b">
        <v>0</v>
      </c>
    </row>
    <row r="136" spans="1:7" ht="15">
      <c r="A136" s="91" t="s">
        <v>866</v>
      </c>
      <c r="B136" s="91">
        <v>3</v>
      </c>
      <c r="C136" s="130">
        <v>0.010714014501998024</v>
      </c>
      <c r="D136" s="91" t="s">
        <v>642</v>
      </c>
      <c r="E136" s="91" t="b">
        <v>0</v>
      </c>
      <c r="F136" s="91" t="b">
        <v>0</v>
      </c>
      <c r="G136" s="91" t="b">
        <v>0</v>
      </c>
    </row>
    <row r="137" spans="1:7" ht="15">
      <c r="A137" s="91" t="s">
        <v>867</v>
      </c>
      <c r="B137" s="91">
        <v>3</v>
      </c>
      <c r="C137" s="130">
        <v>0.010714014501998024</v>
      </c>
      <c r="D137" s="91" t="s">
        <v>642</v>
      </c>
      <c r="E137" s="91" t="b">
        <v>0</v>
      </c>
      <c r="F137" s="91" t="b">
        <v>0</v>
      </c>
      <c r="G137" s="91" t="b">
        <v>0</v>
      </c>
    </row>
    <row r="138" spans="1:7" ht="15">
      <c r="A138" s="91" t="s">
        <v>868</v>
      </c>
      <c r="B138" s="91">
        <v>3</v>
      </c>
      <c r="C138" s="130">
        <v>0.010714014501998024</v>
      </c>
      <c r="D138" s="91" t="s">
        <v>642</v>
      </c>
      <c r="E138" s="91" t="b">
        <v>0</v>
      </c>
      <c r="F138" s="91" t="b">
        <v>0</v>
      </c>
      <c r="G138" s="91" t="b">
        <v>0</v>
      </c>
    </row>
    <row r="139" spans="1:7" ht="15">
      <c r="A139" s="91" t="s">
        <v>869</v>
      </c>
      <c r="B139" s="91">
        <v>3</v>
      </c>
      <c r="C139" s="130">
        <v>0.010714014501998024</v>
      </c>
      <c r="D139" s="91" t="s">
        <v>642</v>
      </c>
      <c r="E139" s="91" t="b">
        <v>0</v>
      </c>
      <c r="F139" s="91" t="b">
        <v>0</v>
      </c>
      <c r="G139" s="91" t="b">
        <v>0</v>
      </c>
    </row>
    <row r="140" spans="1:7" ht="15">
      <c r="A140" s="91" t="s">
        <v>856</v>
      </c>
      <c r="B140" s="91">
        <v>2</v>
      </c>
      <c r="C140" s="130">
        <v>0.009371679613851188</v>
      </c>
      <c r="D140" s="91" t="s">
        <v>642</v>
      </c>
      <c r="E140" s="91" t="b">
        <v>0</v>
      </c>
      <c r="F140" s="91" t="b">
        <v>0</v>
      </c>
      <c r="G140" s="91" t="b">
        <v>0</v>
      </c>
    </row>
    <row r="141" spans="1:7" ht="15">
      <c r="A141" s="91" t="s">
        <v>882</v>
      </c>
      <c r="B141" s="91">
        <v>2</v>
      </c>
      <c r="C141" s="130">
        <v>0.013182185888078799</v>
      </c>
      <c r="D141" s="91" t="s">
        <v>642</v>
      </c>
      <c r="E141" s="91" t="b">
        <v>0</v>
      </c>
      <c r="F141" s="91" t="b">
        <v>0</v>
      </c>
      <c r="G141" s="91" t="b">
        <v>0</v>
      </c>
    </row>
    <row r="142" spans="1:7" ht="15">
      <c r="A142" s="91" t="s">
        <v>718</v>
      </c>
      <c r="B142" s="91">
        <v>2</v>
      </c>
      <c r="C142" s="130">
        <v>0</v>
      </c>
      <c r="D142" s="91" t="s">
        <v>645</v>
      </c>
      <c r="E142" s="91" t="b">
        <v>0</v>
      </c>
      <c r="F142" s="91" t="b">
        <v>0</v>
      </c>
      <c r="G142" s="91" t="b">
        <v>0</v>
      </c>
    </row>
    <row r="143" spans="1:7" ht="15">
      <c r="A143" s="91" t="s">
        <v>719</v>
      </c>
      <c r="B143" s="91">
        <v>2</v>
      </c>
      <c r="C143" s="130">
        <v>0</v>
      </c>
      <c r="D143" s="91" t="s">
        <v>645</v>
      </c>
      <c r="E143" s="91" t="b">
        <v>0</v>
      </c>
      <c r="F143" s="91" t="b">
        <v>0</v>
      </c>
      <c r="G143" s="91" t="b">
        <v>0</v>
      </c>
    </row>
    <row r="144" spans="1:7" ht="15">
      <c r="A144" s="91" t="s">
        <v>703</v>
      </c>
      <c r="B144" s="91">
        <v>2</v>
      </c>
      <c r="C144" s="130">
        <v>0</v>
      </c>
      <c r="D144" s="91" t="s">
        <v>645</v>
      </c>
      <c r="E144" s="91" t="b">
        <v>0</v>
      </c>
      <c r="F144" s="91" t="b">
        <v>0</v>
      </c>
      <c r="G144" s="91" t="b">
        <v>0</v>
      </c>
    </row>
    <row r="145" spans="1:7" ht="15">
      <c r="A145" s="91" t="s">
        <v>720</v>
      </c>
      <c r="B145" s="91">
        <v>2</v>
      </c>
      <c r="C145" s="130">
        <v>0</v>
      </c>
      <c r="D145" s="91" t="s">
        <v>645</v>
      </c>
      <c r="E145" s="91" t="b">
        <v>0</v>
      </c>
      <c r="F145" s="91" t="b">
        <v>0</v>
      </c>
      <c r="G145" s="91" t="b">
        <v>0</v>
      </c>
    </row>
    <row r="146" spans="1:7" ht="15">
      <c r="A146" s="91" t="s">
        <v>702</v>
      </c>
      <c r="B146" s="91">
        <v>2</v>
      </c>
      <c r="C146" s="130">
        <v>0</v>
      </c>
      <c r="D146" s="91" t="s">
        <v>645</v>
      </c>
      <c r="E146" s="91" t="b">
        <v>0</v>
      </c>
      <c r="F146" s="91" t="b">
        <v>0</v>
      </c>
      <c r="G146" s="91" t="b">
        <v>0</v>
      </c>
    </row>
    <row r="147" spans="1:7" ht="15">
      <c r="A147" s="91" t="s">
        <v>721</v>
      </c>
      <c r="B147" s="91">
        <v>2</v>
      </c>
      <c r="C147" s="130">
        <v>0</v>
      </c>
      <c r="D147" s="91" t="s">
        <v>645</v>
      </c>
      <c r="E147" s="91" t="b">
        <v>0</v>
      </c>
      <c r="F147" s="91" t="b">
        <v>0</v>
      </c>
      <c r="G147" s="91" t="b">
        <v>0</v>
      </c>
    </row>
    <row r="148" spans="1:7" ht="15">
      <c r="A148" s="91" t="s">
        <v>722</v>
      </c>
      <c r="B148" s="91">
        <v>2</v>
      </c>
      <c r="C148" s="130">
        <v>0</v>
      </c>
      <c r="D148" s="91" t="s">
        <v>645</v>
      </c>
      <c r="E148" s="91" t="b">
        <v>0</v>
      </c>
      <c r="F148" s="91" t="b">
        <v>0</v>
      </c>
      <c r="G14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2019-10-09T15:36:44Z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