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<sst xmlns="http://schemas.openxmlformats.org/spreadsheetml/2006/main" count="4943" uniqueCount="1246">
  <si>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</si>
  <si>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</si>
  <si>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</si>
  <si>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</si>
  <si>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</si>
  <si>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</si>
  <si>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</si>
  <si>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</si>
  <si>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</si>
  <si>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</si>
  <si>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</si>
  <si>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</si>
  <si>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</si>
  <si>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</si>
  <si>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</si>
  <si>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</si>
  <si>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</si>
  <si>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</si>
  <si>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</si>
  <si>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</si>
  <si>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</si>
  <si>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</si>
  <si>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</si>
  <si>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</si>
  <si>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</si>
  <si>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</si>
  <si>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</si>
  <si>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</si>
  <si>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</si>
  <si>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</si>
  <si>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</si>
  <si>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</si>
  <si>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</si>
  <si>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</si>
  <si>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</si>
  <si>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</si>
  <si>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</si>
  <si>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</si>
  <si>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</si>
  <si>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</si>
  <si>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</si>
  <si>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</si>
  <si>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</si>
  <si>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</si>
  <si>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</si>
  <si>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</si>
  <si>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</si>
  <si>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</si>
  <si>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</si>
  <si>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</si>
  <si>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</si>
  <si>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</si>
  <si>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</si>
  <si>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</si>
  <si>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</si>
  <si>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</si>
  <si>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</si>
  <si>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</si>
  <si>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</si>
  <si>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</si>
  <si>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</si>
  <si>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</si>
  <si>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</si>
  <si>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</si>
  <si>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</si>
  <si>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</si>
  <si>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</si>
  <si>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</si>
  <si>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</si>
  <si>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</si>
  <si>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</si>
  <si>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</si>
  <si>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</si>
  <si>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</si>
  <si>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</si>
  <si>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</si>
  <si>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</si>
  <si>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</si>
  <si>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</si>
  <si>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</si>
  <si>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</si>
  <si>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</si>
  <si>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</si>
  <si>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</si>
  <si>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</si>
  <si>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</si>
  <si>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</si>
  <si>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</si>
  <si>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</si>
  <si>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</si>
  <si>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</si>
  <si>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</si>
  <si>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</si>
  <si>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</si>
  <si>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</si>
  <si>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</si>
  <si>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</si>
  <si>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</si>
  <si>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</si>
  <si>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</si>
  <si>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</si>
  <si>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</si>
  <si>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</si>
  <si>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</si>
  <si>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</si>
  <si>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</si>
  <si>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</si>
  <si>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</si>
  <si>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</si>
  <si>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</si>
  <si>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</si>
  <si>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</si>
  <si>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</si>
  <si>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</si>
  <si>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</si>
  <si>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</si>
  <si>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</si>
  <si>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</si>
  <si>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</si>
  <si>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</si>
  <si>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</si>
  <si>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</si>
  <si>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</si>
  <si>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</si>
  <si>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</si>
  <si>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</si>
  <si>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</si>
  <si>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</si>
  <si>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</si>
  <si>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</si>
  <si>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</si>
  <si>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</si>
  <si>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</si>
  <si>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</si>
  <si>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</si>
  <si>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</si>
  <si>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</si>
  <si>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</si>
  <si>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</si>
  <si>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</si>
  <si>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</si>
  <si>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</si>
  <si>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</si>
  <si>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</si>
  <si>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</si>
  <si>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</si>
  <si>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</si>
  <si>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</si>
  <si>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</si>
  <si>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</si>
  <si>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</si>
  <si>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</si>
  <si>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</si>
  <si>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</si>
  <si>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</si>
  <si>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</si>
  <si>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</si>
  <si>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</si>
  <si>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</si>
  <si>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</si>
  <si>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</si>
  <si>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</si>
  <si>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</si>
  <si>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</si>
  <si>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</si>
  <si>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</si>
  <si>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</si>
  <si>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</si>
  <si>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</si>
  <si>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</si>
  <si>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</si>
  <si>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</si>
  <si>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</si>
  <si>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</si>
  <si>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</si>
  <si>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</si>
  <si>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</si>
  <si>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</si>
  <si>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</si>
  <si>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</si>
  <si>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</si>
  <si>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</si>
  <si>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</si>
  <si>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</si>
  <si>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</si>
  <si>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</si>
  <si>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</si>
  <si>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</si>
  <si>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</si>
  <si>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</si>
  <si>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</si>
  <si>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</si>
  <si>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</si>
  <si>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</si>
  <si>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</si>
  <si>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</si>
  <si>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</si>
  <si>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</si>
  <si>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</si>
  <si>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</si>
  <si>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</si>
  <si>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</si>
  <si>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</si>
  <si>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</si>
  <si>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</si>
  <si>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</si>
  <si>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</si>
  <si>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</si>
  <si>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</si>
  <si>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</si>
  <si>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</si>
  <si>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</si>
  <si>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deniseduncanrn</t>
  </si>
  <si>
    <t>coherus_bio</t>
  </si>
  <si>
    <t>chaperonycon</t>
  </si>
  <si>
    <t>blanketcrap</t>
  </si>
  <si>
    <t>goldgallant</t>
  </si>
  <si>
    <t>noreenwise777</t>
  </si>
  <si>
    <t>johnmah97954937</t>
  </si>
  <si>
    <t>chelsearice</t>
  </si>
  <si>
    <t>healthpolicynew</t>
  </si>
  <si>
    <t>reubenesp</t>
  </si>
  <si>
    <t>angryvoters</t>
  </si>
  <si>
    <t>phpress</t>
  </si>
  <si>
    <t>aimeedemaio</t>
  </si>
  <si>
    <t>hoosierjjr</t>
  </si>
  <si>
    <t>colorado4bernie</t>
  </si>
  <si>
    <t>drdaveanddee</t>
  </si>
  <si>
    <t>aikencountydems</t>
  </si>
  <si>
    <t>smayranderson</t>
  </si>
  <si>
    <t>brianhurn</t>
  </si>
  <si>
    <t>dancygeorgia</t>
  </si>
  <si>
    <t>ttaraila3</t>
  </si>
  <si>
    <t>rudnicknoah</t>
  </si>
  <si>
    <t>a_sue_growsinbk</t>
  </si>
  <si>
    <t>middleclassdem</t>
  </si>
  <si>
    <t>consdemo</t>
  </si>
  <si>
    <t>bukiwilliams</t>
  </si>
  <si>
    <t>kff</t>
  </si>
  <si>
    <t>craigpalosky</t>
  </si>
  <si>
    <t>levshapiro</t>
  </si>
  <si>
    <t>ddiamond</t>
  </si>
  <si>
    <t>brenda11831</t>
  </si>
  <si>
    <t>pndblog</t>
  </si>
  <si>
    <t>preexistingorg</t>
  </si>
  <si>
    <t>randalldrew</t>
  </si>
  <si>
    <t>afscme</t>
  </si>
  <si>
    <t>kaiserfamfound</t>
  </si>
  <si>
    <t>petersonchealth</t>
  </si>
  <si>
    <t>jrovner</t>
  </si>
  <si>
    <t>bmj_open</t>
  </si>
  <si>
    <t>washingtonpost</t>
  </si>
  <si>
    <t>arjeter</t>
  </si>
  <si>
    <t>slideshare</t>
  </si>
  <si>
    <t>Mentions</t>
  </si>
  <si>
    <t>Replies to</t>
  </si>
  <si>
    <t>According to the @KaiserFamFound, “More than 8 years after enactment, ACA changes to the nation’s health system have become embedded &amp;amp; affect nearly everyone in some way.” https://t.co/zaQWcd8mS6 via @AFSCME https://t.co/uUFk7O4WBR</t>
  </si>
  <si>
    <t>#DidYouKnow: 3 in 10 Americans  didn't take their Rxs at some point this past year due to cost? #Biosimilars can help  patients access the medicines they rely on. Read more from @KaiserFamFound here: https://t.co/4DRK1o4RWq https://t.co/imi7coZgBv</t>
  </si>
  <si>
    <t>RT @Coherus_Bio: #DidYouKnow: 3 in 10 Americans  didn't take their Rxs at some point this past year due to cost? #Biosimilars can help  pat…</t>
  </si>
  <si>
    <t>RT @DeniseDuncanRN: According to the @KaiserFamFound, “More than 8 years after enactment, ACA changes to the nation’s health system have be…</t>
  </si>
  <si>
    <t>RT @NoreenWise777: #ClimateCrisis SHOCKER...
According to WAPO &amp;amp; @kaiserfamfound :
•76% of US adults view #ClimateChange as #majorproblem…</t>
  </si>
  <si>
    <t>#ClimateCrisis SHOCKER...
According to WAPO &amp;amp; @kaiserfamfound :
•76% of US adults view #ClimateChange as #majorproblem 
•BUT, fewer than 50% willing to spend $2 pr month to combat #GlobalWarming 
Hello _xD83D__xDE33_...
https://t.co/gzqNI9CZVn.A.HUGE.PROBLEM.
#ActNow
#ThisIsZeroHour https://t.co/K8TqRjfj0D</t>
  </si>
  <si>
    <t>@HealthPolicyNew @kaiserfamfound Hi there -- We are now @KFF and not @kaiserfamfound</t>
  </si>
  <si>
    <t>RT @ChelseaRice: @HealthPolicyNew @kaiserfamfound Hi there -- We are now @KFF and not @kaiserfamfound</t>
  </si>
  <si>
    <t>Kaiser Foundation: Public Opinion on Women’s Health and Preventive Care https://t.co/iidD81lGTL @KaiserFamFound https://t.co/QbgL6m6WMd</t>
  </si>
  <si>
    <t>Kaiser Foundation: President’s Message https://t.co/LyyGWyuISb @KaiserFamFound</t>
  </si>
  <si>
    <t>Kaiser Foundation: Mental Health and Substance Use https://t.co/aCQXnaZ1Pk @KaiserFamFound</t>
  </si>
  <si>
    <t>Kaiser Foundation: President Trump’s Proclamation Suspending Entry for Immigrants without Health Coverage https://t.co/wdACJ1L8j6 @KaiserFamFound https://t.co/PEiGdUqMIW</t>
  </si>
  <si>
    <t>Kaiser Foundation: Addressing Health and Social Needs of California’s Immigrant Families: Lessons Learned from Local Responses and Future Priorities https://t.co/e2NpIKZiiy @KaiserFamFound</t>
  </si>
  <si>
    <t>Kaiser Foundation: The U.S. Government and Global Polio Efforts https://t.co/sEp3bq8RRP @KaiserFamFound https://t.co/7SrXCA1sLn</t>
  </si>
  <si>
    <t>RT @HealthPolicyNew: Kaiser Foundation: Public Opinion on Women’s Health and Preventive Care https://t.co/iidD81lGTL @KaiserFamFound https:…</t>
  </si>
  <si>
    <t>Lower income people with employer coverage spend a higher share of their income on premiums and out-of-pocket medical costs https://t.co/sXk7egMMIl via @KaiserFamFound @PetersonCHealth</t>
  </si>
  <si>
    <t>RT @reubenesp: Lower income people with employer coverage spend a higher share of their income on premiums and out-of-pocket medical costs…</t>
  </si>
  <si>
    <t>RT @ddiamond: As recently as April, Medicare for All had an 18-point edge in favorability among the general public.
That’s now down to 4 p…</t>
  </si>
  <si>
    <t>@ddiamond @kaiserfamfound That's odd, but in my view positioning MFA as single payer instead of as an alternative to private insurance makes it seem as if the leap would happen over night.</t>
  </si>
  <si>
    <t>@ddiamond @kaiserfamfound Perhaps because it’s being dissected in the media, and candidates are taking real positions on it. Bernie sold it as a magical plan where everything would be ‘free’. Reality will involve trade-offs like higher taxes.</t>
  </si>
  <si>
    <t>@ddiamond @kaiserfamfound Great job, corporate Democrats! This is a wonderful way to depress your own turnout and ensure Trump/Pence get four more years.</t>
  </si>
  <si>
    <t>@ddiamond @kaiserfamfound It's like the people who helped lead Clinton to the biggest electoral defeat for Democrats since the 1980s weren't satisfied with their work, and wanted to one-up themselves by again alienating progressives. Well done, Dem establishment! The Trump-Pence campaign thanks you.</t>
  </si>
  <si>
    <t>@MiddleClassDem @ddiamond @kaiserfamfound Sorry, it isn’t the fault of “corporate Democrats.”  Telling folks they have to give their current health ins plan whether they want to or not was never going to be popular.</t>
  </si>
  <si>
    <t>Most Americans do not know about PrEP, a prescription medication that dramatically lowers the risk of getting #HIV when taken as a preventive measure. 
Awareness of PrEP is highest (55%) among black Americans. https://t.co/6yNICuym5e https://t.co/Q92VTULmd6</t>
  </si>
  <si>
    <t>RT @KFF: Most Americans do not know about PrEP, a prescription medication that dramatically lowers the risk of getting #HIV when taken as a…</t>
  </si>
  <si>
    <t>The complicated, political, expensive, seemingly eternal us healthcare debate explained
https://t.co/0YgN1VJcXb #healthcare @kaiserfamfound @BMJ_Open @jrovner</t>
  </si>
  <si>
    <t>As recently as April, Medicare for All had an 18-point edge in favorability among the general public.
That’s now down to 4 points in the latest @KaiserFamFound tracking poll. https://t.co/Bm2B01w56p https://t.co/oaRUVnHf3Z</t>
  </si>
  <si>
    <t>@ddiamond @kaiserfamfound " following Nancy Pelosi’s announcement of impeachment, the public is divided, will it keep Congress from addressing key health care issues?"
I was always suspicious the impeachment
just when single payer seem within reach
s.p. will do a number on the healthcare industries</t>
  </si>
  <si>
    <t>.@washingtonpost, @KaiserFamFound survey finds evidence of widespread #sexualviolence at 33 universities https://t.co/W1PsYj19zx #highered #MeToo</t>
  </si>
  <si>
    <t>Community #Health Centers Report #Immigrant Patients Are Declining to Enroll in #Medicaid or Renew Coverage Amid Concerns About Changes to Public Charge Rules https://t.co/i3ODuUHgSd @KaiserFamFound</t>
  </si>
  <si>
    <t>From @KaiserFamFound: @arjeter @CraigPalosky paint a devastating picture for Obamcare repeal. #ProtectOurCare! https://t.co/eQZgGgbIuj https://t.co/HR8TEiHjQe</t>
  </si>
  <si>
    <t>RT @PreexistingOrg: From @KaiserFamFound: @arjeter @CraigPalosky paint a devastating picture for Obamcare repeal. #ProtectOurCare! https://…</t>
  </si>
  <si>
    <t>Public Opinion on Single-payer National Health Plans and Expanding Access to ... by @kaiserfamfound https://t.co/m0XsCXP0N2 via @SlideShare</t>
  </si>
  <si>
    <t>https://www.afscme.org/now/the-affordable-care-act-is-not-jenga-its-not-a-game-period</t>
  </si>
  <si>
    <t>https://www.kff.org/health-costs/press-release/poll-nearly-1-in-4-americans-taking-prescription-drugs-say-its-difficult-to-afford-medicines-including-larger-shares-with-low-incomes/</t>
  </si>
  <si>
    <t>http://this.is/this.is/</t>
  </si>
  <si>
    <t>https://www.kff.org/slideshow/public-opinion-on-womens-health-and-preventive-care/?utm_source=dlvr.it&amp;utm_medium=twitter</t>
  </si>
  <si>
    <t>https://www.kff.org/presidents-message/?utm_source=dlvr.it&amp;utm_medium=twitter</t>
  </si>
  <si>
    <t>https://www.kff.org/data-collection/mental-health-and-substance-use/?utm_source=dlvr.it&amp;utm_medium=twitter</t>
  </si>
  <si>
    <t>https://www.kff.org/disparities-policy/fact-sheet/president-trumps-proclamation-suspending-entry-for-immigrants-without-health-coverage/?utm_source=dlvr.it&amp;utm_medium=twitter</t>
  </si>
  <si>
    <t>https://www.kff.org/medicaid/event/addressing-health-and-social-needs-of-californias-immigrant-families-lessons-learned-from-local-responses-and-future-priorities/?utm_source=dlvr.it&amp;utm_medium=twitter</t>
  </si>
  <si>
    <t>https://www.kff.org/global-health-policy/fact-sheet/the-u-s-government-and-global-polio-efforts/?utm_source=dlvr.it&amp;utm_medium=twitter</t>
  </si>
  <si>
    <t>https://www.healthsystemtracker.org/brief/how-affordability-of-health-care-varies-by-income-among-people-with-employer-coverage/</t>
  </si>
  <si>
    <t>https://www.kff.org/hivaids/poll-finding/kff-health-tracking-poll-march-2019/</t>
  </si>
  <si>
    <t>https://www.bmj.com/content/367/bmj.l5885</t>
  </si>
  <si>
    <t>https://www.kff.org/health-reform/poll-finding/kff-health-tracking-poll-october-2019</t>
  </si>
  <si>
    <t>https://www.washingtonpost.com/local/education/survey-finds-evidence-of-widespread-sexual-violence-at-33-universities/2019/10/14/bd75dcde-ee82-11e9-b648-76bcf86eb67e_story.html?hootPostID=99a126f1bdb350cc7aabe42d326b4d3d</t>
  </si>
  <si>
    <t>https://www.kff.org/medicaid/press-release/many-community-health-centers-report-that-immigrant-patients-are-declining-to-enroll-in-medicaid-or-renew-their-coverage-amid-concerns-about-changes-to-public-charge-rules/?hootPostID=ad18b216cf1482ac5d95aee4950a144a</t>
  </si>
  <si>
    <t>http://kff.org/health-reform/press-release/an-estimated-52-million-adults-have-pre-existing-conditions-that-would-make-them-uninsurable-pre-obamacare/?utm_sq=fozcn8izas&amp;utm_source=Twitter&amp;utm_medium=social&amp;utm_campaign=PreexistingOrg&amp;utm_content=News+and+Stats</t>
  </si>
  <si>
    <t>https://www.slideshare.net/KaiserFamilyFoundation/public-opinion-on-singlepayer-national-health-plans-and-expanding-access-to-medicare-coverage-182398494?ref=https://www.kff.org/slideshow/public-opinion-on-single-payer-national-health-plans-and-expanding-access-to-medicare-coverage/</t>
  </si>
  <si>
    <t>afscme.org</t>
  </si>
  <si>
    <t>kff.org</t>
  </si>
  <si>
    <t>this.is</t>
  </si>
  <si>
    <t>healthsystemtracker.org</t>
  </si>
  <si>
    <t>bmj.com</t>
  </si>
  <si>
    <t>washingtonpost.com</t>
  </si>
  <si>
    <t>slideshare.net</t>
  </si>
  <si>
    <t>didyouknow biosimilars</t>
  </si>
  <si>
    <t>climatecrisis climatechange majorproblem</t>
  </si>
  <si>
    <t>climatecrisis climatechange majorproblem globalwarming actnow thisiszerohour</t>
  </si>
  <si>
    <t>hiv</t>
  </si>
  <si>
    <t>healthcare</t>
  </si>
  <si>
    <t>sexualviolence highered metoo</t>
  </si>
  <si>
    <t>health immigrant medicaid</t>
  </si>
  <si>
    <t>protectourcare</t>
  </si>
  <si>
    <t>https://pbs.twimg.com/media/DyGMEU5WoAA2Ud7.jpg</t>
  </si>
  <si>
    <t>https://pbs.twimg.com/media/EGTGOPPUEAA_ANa.jpg</t>
  </si>
  <si>
    <t>https://pbs.twimg.com/media/EGdaF_fXUAAjlJ0.jpg</t>
  </si>
  <si>
    <t>https://pbs.twimg.com/media/EGDw5caU4AAc-Ip.png</t>
  </si>
  <si>
    <t>https://pbs.twimg.com/media/EGiBII1UcAAT3qh.png</t>
  </si>
  <si>
    <t>https://pbs.twimg.com/media/EGn0mWoVUAAPfpN.png</t>
  </si>
  <si>
    <t>https://pbs.twimg.com/media/EBS81jNXoAAJU5k.jpg</t>
  </si>
  <si>
    <t>https://pbs.twimg.com/media/EG5J_JQXYAIfOcF.jpg</t>
  </si>
  <si>
    <t>https://pbs.twimg.com/media/DYTRESBW4AAW3zB.jpg</t>
  </si>
  <si>
    <t>http://pbs.twimg.com/profile_images/1091445511033417728/ntc9o_TR_normal.png</t>
  </si>
  <si>
    <t>http://pbs.twimg.com/profile_images/1017555241242247168/5tfCCIQt_normal.jpg</t>
  </si>
  <si>
    <t>http://pbs.twimg.com/profile_images/1175196416853106689/SnhYhv44_normal.jpg</t>
  </si>
  <si>
    <t>http://pbs.twimg.com/profile_images/1175182200813154304/vG7dYQ59_normal.jpg</t>
  </si>
  <si>
    <t>http://pbs.twimg.com/profile_images/903057288193347589/10sGDMBm_normal.jpg</t>
  </si>
  <si>
    <t>http://pbs.twimg.com/profile_images/992502344649707520/850ZeMs3_normal.jpg</t>
  </si>
  <si>
    <t>http://pbs.twimg.com/profile_images/453594841952178176/JVztKW_R_normal.jpeg</t>
  </si>
  <si>
    <t>http://pbs.twimg.com/profile_images/985586438421938176/5FY3Re_L_normal.jpg</t>
  </si>
  <si>
    <t>http://pbs.twimg.com/profile_images/1103137277805359104/TMxkxJiQ_normal.png</t>
  </si>
  <si>
    <t>http://pbs.twimg.com/profile_images/709535597149478912/GYljRy8l_normal.jpg</t>
  </si>
  <si>
    <t>http://pbs.twimg.com/profile_images/1158747369791524865/PRDiB5xT_normal.jpg</t>
  </si>
  <si>
    <t>http://pbs.twimg.com/profile_images/838818867329671170/snQTOLvs_normal.jpg</t>
  </si>
  <si>
    <t>http://pbs.twimg.com/profile_images/1906930117/bk4_front_normal.jpg</t>
  </si>
  <si>
    <t>http://pbs.twimg.com/profile_images/378800000267475889/443ff5fdbc93a49e4fdfa9eae19f80d0_normal.jpeg</t>
  </si>
  <si>
    <t>http://pbs.twimg.com/profile_images/1177673110394429441/3N8ggS_M_normal.jpg</t>
  </si>
  <si>
    <t>http://pbs.twimg.com/profile_images/1157675818291736576/wvUNtVBP_normal.jpg</t>
  </si>
  <si>
    <t>http://pbs.twimg.com/profile_images/1256401918/P_00091_normal.JPG</t>
  </si>
  <si>
    <t>http://pbs.twimg.com/profile_images/807439041008439296/c91P6Sxt_normal.jpg</t>
  </si>
  <si>
    <t>http://pbs.twimg.com/profile_images/1153057810353180672/x71f4ANf_normal.jpg</t>
  </si>
  <si>
    <t>http://pbs.twimg.com/profile_images/1008512507072393216/Ob9f2i1T_normal.jpg</t>
  </si>
  <si>
    <t>http://pbs.twimg.com/profile_images/620124606125355008/Z7jolz_M_normal.jpg</t>
  </si>
  <si>
    <t>http://pbs.twimg.com/profile_images/974083044268216320/QMrPA_Dp_normal.jpg</t>
  </si>
  <si>
    <t>http://pbs.twimg.com/profile_images/653375721415553024/tG9paGNb_normal.jpg</t>
  </si>
  <si>
    <t>http://pbs.twimg.com/profile_images/423927594778509312/YvugPha5_normal.jpeg</t>
  </si>
  <si>
    <t>http://pbs.twimg.com/profile_images/1446714635/headshot_beard_normal.jpg</t>
  </si>
  <si>
    <t>http://pbs.twimg.com/profile_images/772106061700558848/DFssL6vW_normal.jpg</t>
  </si>
  <si>
    <t>http://pbs.twimg.com/profile_images/1110562772398551041/PCB5Kjbj_normal.png</t>
  </si>
  <si>
    <t>http://pbs.twimg.com/profile_images/797975493442093056/kgbgNdGl_normal.jpg</t>
  </si>
  <si>
    <t>http://pbs.twimg.com/profile_images/695318180802248704/bAdG0-_6_normal.jpg</t>
  </si>
  <si>
    <t>https://twitter.com/#!/deniseduncanrn/status/1090306592942239744</t>
  </si>
  <si>
    <t>https://twitter.com/#!/coherus_bio/status/1181286953242652672</t>
  </si>
  <si>
    <t>https://twitter.com/#!/chaperonycon/status/1181465346097713152</t>
  </si>
  <si>
    <t>https://twitter.com/#!/blanketcrap/status/1181538159202488320</t>
  </si>
  <si>
    <t>https://twitter.com/#!/goldgallant/status/1182013736539869185</t>
  </si>
  <si>
    <t>https://twitter.com/#!/noreenwise777/status/1182012502554693632</t>
  </si>
  <si>
    <t>https://twitter.com/#!/johnmah97954937/status/1182016088466280448</t>
  </si>
  <si>
    <t>https://twitter.com/#!/chelsearice/status/1182044232225193984</t>
  </si>
  <si>
    <t>https://twitter.com/#!/healthpolicynew/status/1183384424160944130</t>
  </si>
  <si>
    <t>https://twitter.com/#!/healthpolicynew/status/1180207974628777984</t>
  </si>
  <si>
    <t>https://twitter.com/#!/healthpolicynew/status/1181703071832801280</t>
  </si>
  <si>
    <t>https://twitter.com/#!/healthpolicynew/status/1182336877241593856</t>
  </si>
  <si>
    <t>https://twitter.com/#!/healthpolicynew/status/1182336881842802688</t>
  </si>
  <si>
    <t>https://twitter.com/#!/healthpolicynew/status/1182382297644847104</t>
  </si>
  <si>
    <t>https://twitter.com/#!/healthpolicynew/status/1182745318707712000</t>
  </si>
  <si>
    <t>https://twitter.com/#!/healthpolicynew/status/1183384419345846274</t>
  </si>
  <si>
    <t>https://twitter.com/#!/reubenesp/status/1183423380457848837</t>
  </si>
  <si>
    <t>https://twitter.com/#!/angryvoters/status/1183871932002787328</t>
  </si>
  <si>
    <t>https://twitter.com/#!/phpress/status/1183872240737083392</t>
  </si>
  <si>
    <t>https://twitter.com/#!/aimeedemaio/status/1183872276757962752</t>
  </si>
  <si>
    <t>https://twitter.com/#!/hoosierjjr/status/1183872860772810754</t>
  </si>
  <si>
    <t>https://twitter.com/#!/colorado4bernie/status/1183874178824294400</t>
  </si>
  <si>
    <t>https://twitter.com/#!/drdaveanddee/status/1183875900766486531</t>
  </si>
  <si>
    <t>https://twitter.com/#!/aikencountydems/status/1184062722046119936</t>
  </si>
  <si>
    <t>https://twitter.com/#!/smayranderson/status/1184063150188052480</t>
  </si>
  <si>
    <t>https://twitter.com/#!/brianhurn/status/1184064141348233216</t>
  </si>
  <si>
    <t>https://twitter.com/#!/dancygeorgia/status/1184065145544347648</t>
  </si>
  <si>
    <t>https://twitter.com/#!/ttaraila3/status/1184065327602323456</t>
  </si>
  <si>
    <t>https://twitter.com/#!/rudnicknoah/status/1184066247257772032</t>
  </si>
  <si>
    <t>https://twitter.com/#!/a_sue_growsinbk/status/1184070538995666945</t>
  </si>
  <si>
    <t>https://twitter.com/#!/middleclassdem/status/1184063759892897792</t>
  </si>
  <si>
    <t>https://twitter.com/#!/middleclassdem/status/1184064675828260864</t>
  </si>
  <si>
    <t>https://twitter.com/#!/consdemo/status/1184079239567564800</t>
  </si>
  <si>
    <t>https://twitter.com/#!/bukiwilliams/status/1184098611413573638</t>
  </si>
  <si>
    <t>https://twitter.com/#!/kff/status/1158758634731520000</t>
  </si>
  <si>
    <t>https://twitter.com/#!/craigpalosky/status/1181556671954477056</t>
  </si>
  <si>
    <t>https://twitter.com/#!/levshapiro/status/1184181815277432832</t>
  </si>
  <si>
    <t>https://twitter.com/#!/ddiamond/status/1184062612637663232</t>
  </si>
  <si>
    <t>https://twitter.com/#!/craigpalosky/status/1184126607243563009</t>
  </si>
  <si>
    <t>https://twitter.com/#!/brenda11831/status/1184188027167498247</t>
  </si>
  <si>
    <t>https://twitter.com/#!/pndblog/status/1184189827983523842</t>
  </si>
  <si>
    <t>https://twitter.com/#!/pndblog/status/1184204875283996673</t>
  </si>
  <si>
    <t>https://twitter.com/#!/preexistingorg/status/974133295335297025</t>
  </si>
  <si>
    <t>https://twitter.com/#!/preexistingorg/status/1184937357612666894</t>
  </si>
  <si>
    <t>https://twitter.com/#!/randalldrew/status/1186117718430420992</t>
  </si>
  <si>
    <t>1090306592942239744</t>
  </si>
  <si>
    <t>1181286953242652672</t>
  </si>
  <si>
    <t>1181465346097713152</t>
  </si>
  <si>
    <t>1181538159202488320</t>
  </si>
  <si>
    <t>1182013736539869185</t>
  </si>
  <si>
    <t>1182012502554693632</t>
  </si>
  <si>
    <t>1182016088466280448</t>
  </si>
  <si>
    <t>1182044232225193984</t>
  </si>
  <si>
    <t>1183384424160944130</t>
  </si>
  <si>
    <t>1180207974628777984</t>
  </si>
  <si>
    <t>1181703071832801280</t>
  </si>
  <si>
    <t>1182336877241593856</t>
  </si>
  <si>
    <t>1182336881842802688</t>
  </si>
  <si>
    <t>1182382297644847104</t>
  </si>
  <si>
    <t>1182745318707712000</t>
  </si>
  <si>
    <t>1183384419345846274</t>
  </si>
  <si>
    <t>1183423380457848837</t>
  </si>
  <si>
    <t>1183871932002787328</t>
  </si>
  <si>
    <t>1183872240737083392</t>
  </si>
  <si>
    <t>1183872276757962752</t>
  </si>
  <si>
    <t>1183872860772810754</t>
  </si>
  <si>
    <t>1183874178824294400</t>
  </si>
  <si>
    <t>1183875900766486531</t>
  </si>
  <si>
    <t>1184062722046119936</t>
  </si>
  <si>
    <t>1184063150188052480</t>
  </si>
  <si>
    <t>1184064141348233216</t>
  </si>
  <si>
    <t>1184065145544347648</t>
  </si>
  <si>
    <t>1184065327602323456</t>
  </si>
  <si>
    <t>1184066247257772032</t>
  </si>
  <si>
    <t>1184070538995666945</t>
  </si>
  <si>
    <t>1184063759892897792</t>
  </si>
  <si>
    <t>1184064675828260864</t>
  </si>
  <si>
    <t>1184079239567564800</t>
  </si>
  <si>
    <t>1184098611413573638</t>
  </si>
  <si>
    <t>1158758634731520000</t>
  </si>
  <si>
    <t>1181556671954477056</t>
  </si>
  <si>
    <t>1184181815277432832</t>
  </si>
  <si>
    <t>1184062612637663232</t>
  </si>
  <si>
    <t>1184126607243563009</t>
  </si>
  <si>
    <t>1184188027167498247</t>
  </si>
  <si>
    <t>1184189827983523842</t>
  </si>
  <si>
    <t>1184204875283996673</t>
  </si>
  <si>
    <t>974133295335297025</t>
  </si>
  <si>
    <t>1184937357612666894</t>
  </si>
  <si>
    <t>1186117718430420992</t>
  </si>
  <si>
    <t/>
  </si>
  <si>
    <t>992486556299677698</t>
  </si>
  <si>
    <t>16868756</t>
  </si>
  <si>
    <t>3277109490</t>
  </si>
  <si>
    <t>en</t>
  </si>
  <si>
    <t>Buffer</t>
  </si>
  <si>
    <t>Twitter Web App</t>
  </si>
  <si>
    <t>Twitter for iPhone</t>
  </si>
  <si>
    <t>TweetDeck</t>
  </si>
  <si>
    <t>dlvr.it</t>
  </si>
  <si>
    <t>Twitter for Android</t>
  </si>
  <si>
    <t>Twitter Web Client</t>
  </si>
  <si>
    <t>Twitter for iPad</t>
  </si>
  <si>
    <t>TweetCaster for Android</t>
  </si>
  <si>
    <t>Sprout Social</t>
  </si>
  <si>
    <t>Hootsuite Inc.</t>
  </si>
  <si>
    <t>SmarterQueue</t>
  </si>
  <si>
    <t>Retweet</t>
  </si>
  <si>
    <t>-74.026675,40.683935 
-73.910408,40.683935 
-73.910408,40.877483 
-74.026675,40.877483</t>
  </si>
  <si>
    <t>United States</t>
  </si>
  <si>
    <t>US</t>
  </si>
  <si>
    <t>Manhattan, NY</t>
  </si>
  <si>
    <t>01a9a39529b27f36</t>
  </si>
  <si>
    <t>Manhattan</t>
  </si>
  <si>
    <t>city</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</si>
  <si>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</si>
  <si>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</si>
  <si>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</si>
  <si>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</si>
  <si>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</si>
  <si>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</si>
  <si>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</si>
  <si>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</si>
  <si>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</si>
  <si>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</si>
  <si>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</si>
  <si>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</si>
  <si>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</si>
  <si>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</si>
  <si>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</si>
  <si>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</si>
  <si>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</si>
  <si>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</si>
  <si>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</si>
  <si>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</si>
  <si>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</si>
  <si>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</si>
  <si>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Denise Duncan, RN</t>
  </si>
  <si>
    <t>AFSCME</t>
  </si>
  <si>
    <t>Coherus BioSciences</t>
  </si>
  <si>
    <t>SpeedyGonzalesi</t>
  </si>
  <si>
    <t>Marcus the KNIGHT of the Darkness</t>
  </si>
  <si>
    <t>Gallant</t>
  </si>
  <si>
    <t>Noreen Wise</t>
  </si>
  <si>
    <t>john mahoney</t>
  </si>
  <si>
    <t>Chelsea Rice</t>
  </si>
  <si>
    <t>Kaiser Family Foundation</t>
  </si>
  <si>
    <t>Healthcare Policy</t>
  </si>
  <si>
    <t>Reuben Espinosa</t>
  </si>
  <si>
    <t>Peterson Center on Healthcare</t>
  </si>
  <si>
    <t>Retweet all "Bernie" tweets-You're His Media</t>
  </si>
  <si>
    <t>Moot the Baked Alaska</t>
  </si>
  <si>
    <t>Aimee DeMaio</t>
  </si>
  <si>
    <t>JerseySocGirl</t>
  </si>
  <si>
    <t>#RunBernieRun Colorado4Bernie</t>
  </si>
  <si>
    <t>Drdave Anddee</t>
  </si>
  <si>
    <t>Aiken County Dems</t>
  </si>
  <si>
    <t>Dan Diamond</t>
  </si>
  <si>
    <t>Sarah Anderson</t>
  </si>
  <si>
    <t>Brian Hurn</t>
  </si>
  <si>
    <t>Dancy Georgia</t>
  </si>
  <si>
    <t>Trey Taraila</t>
  </si>
  <si>
    <t>Noah Blood-nick</t>
  </si>
  <si>
    <t>Suzanne</t>
  </si>
  <si>
    <t>Middle Class Dem</t>
  </si>
  <si>
    <t>Philip Meyer</t>
  </si>
  <si>
    <t>buki.</t>
  </si>
  <si>
    <t>Craig Palosky</t>
  </si>
  <si>
    <t>julie rovner</t>
  </si>
  <si>
    <t>BMJ_Open</t>
  </si>
  <si>
    <t>Brenda Teese</t>
  </si>
  <si>
    <t>PhilanTopic</t>
  </si>
  <si>
    <t>The Washington Post</t>
  </si>
  <si>
    <t>Pre-existing.org</t>
  </si>
  <si>
    <t>Amy Jeter Hansen</t>
  </si>
  <si>
    <t>NH immigration lawyer</t>
  </si>
  <si>
    <t>LinkedIn SlideShare</t>
  </si>
  <si>
    <t>Registered nurse committed to patient advocacy at the bedside and in the community. President of @unacuhcp, representing 32k nurses &amp; health care professionals</t>
  </si>
  <si>
    <t>America's communities never rest. That's why people who work in public service never quit.</t>
  </si>
  <si>
    <t>Leader in developing and commercializing high-quality biosimilar therapeutics.</t>
  </si>
  <si>
    <t>Looking for the trusted resource on health policy analysis, journalism &amp; polling? We’ve moved! You can now find us on Twitter @KFF.</t>
  </si>
  <si>
    <t>Biotech investor with a strong focus on biosimilars and biobetters. Innovation needs the pressure from patent cliffs.</t>
  </si>
  <si>
    <t>Seeking Paleontologist/Anthropologist &amp; Knowledge seeking people. #heritage #qldpol #FreeTaheri #resistance #antiTrump, #Tories #LNP #Assad all can go to hell.</t>
  </si>
  <si>
    <t>A Smile is Magic...Alakazam! #ClimateAction #ClimateCrisis #HillReport #Music #Resist #AmericanDream #Environment #SecretTortoise #Nature #Everytown #MomsDemand</t>
  </si>
  <si>
    <t>Founder &amp;Managing Director Gallant Gold Media #Smile #ClimateAction #ClimateCrisis #Nature #Music #Resist #Hope #MomsDemand  #PublicSpeaker #Screenwriter _xD83C__xDF0E__xD83C__xDF33__xD83C__xDF0A_</t>
  </si>
  <si>
    <t>Single Dad, happy to do my own shit</t>
  </si>
  <si>
    <t>Ga. girl who migrated North, then West. Digital Strategist @KFF. MPH @HarvardChanSPH. Health journalist by trade. RTs just items I find interesting.</t>
  </si>
  <si>
    <t>Filling the need for trusted information on national health issues | nonprofit organization | health policy analysis, journalism &amp; polling</t>
  </si>
  <si>
    <t>Latest health policy and health economics | #Healthcare #HealthSystems #HealthPolicy #HealthCosts #DigitalHealth | @DrEdFitzgerald</t>
  </si>
  <si>
    <t>4th generation Coloradan. Enjoy current events, new trends, history and humor.</t>
  </si>
  <si>
    <t>Finding innovative solutions that improve quality and lower costs, and accelerating their adoption on a national scale.</t>
  </si>
  <si>
    <t>Voters Expect Progressive Change in the 1st 90 days After any Presidential or Midterm Election and Must ruthlessly harass any Elected Dems Who Fail To Deliver</t>
  </si>
  <si>
    <t>Musician. Senior software &amp; firmware engineer. Sysadmin. R&amp;D. Songwriter/lead guitarist/keyboardist.
Music http://soundcloud.com/stephen-teter</t>
  </si>
  <si>
    <t>Hope is the thing with feathers that perches in the soul-Emily Dickinson #Bernie2020 #MedicareForAll #NoMiddleGround https://berniesanders.com</t>
  </si>
  <si>
    <t>Dog parent. Former DNC/HRC intern. I’ve seen things, man. I should really follow more dogs, and read more books.</t>
  </si>
  <si>
    <t>Use #BERNIE2020 #RunBernieRun   We Are the only surviving 2016 Colorado For Bernie acct &amp; Work with another great Bernie Sanders backer in Colorado @ANGRYVOTERS</t>
  </si>
  <si>
    <t>M.D. and Ph.D. advice on health, relationships, etiquette, fashion, &amp; more.  See bio at http://drdaveanddee.com and in our book at http://amazon.com</t>
  </si>
  <si>
    <t>The Official Democratic Party of Aiken County /  Retweets = food for thought</t>
  </si>
  <si>
    <t>I write @POLITICO Pulse — the morning briefing on health care politics and policy — and host the PULSE CHECK podcast. Got tips? DM me for Signal.</t>
  </si>
  <si>
    <t>i like horses, music, biking, tennis, &amp; liberty. fed affairs mgr @freedomworks: budget, health, ed, crim justice, foreign pol, process. views mine. luke 23:34</t>
  </si>
  <si>
    <t>Ballroom dancer, belly dancer, cat lover, &amp; Adam Lambert fan!</t>
  </si>
  <si>
    <t>Previously @DSCC, @Maggie_Hassan and @NHDems. From Delaware. Tweets are my own, RTs probably do equal endorsements, but not always</t>
  </si>
  <si>
    <t>Election Data Analyst - Awkward tall guy with glasses - Lover of elections, Steppenwolf &amp; the Miami Dolphins, so basically a younger Jeb Bush. Tweets are my own</t>
  </si>
  <si>
    <t>Brooklynite. Intersecting here: Books, coffee, books, Episcopalians, Nursing, pluralism. https://t.co/ltB1GyzV05 ‘Destitutus ventis remos adhibe’.</t>
  </si>
  <si>
    <t>Daughter. Sister. Mother. Wife. Music. Politics. SocialJustice. #TeamManUtd. #TeamObama. #Forever44</t>
  </si>
  <si>
    <t>Communications Director @KFF, ex-reporter for the ex-Tampa Tribune, ex-bureaucrat @HHSGov &amp; @CMSGov (I call it HCFA), @NHLFlyers fan &amp; father of two</t>
  </si>
  <si>
    <t>Founder of mHealth Israel, supporting Israel's medtech and connected health startup community. He is also an Adjunct Entrepreneurship Professor at IDC Herzliya</t>
  </si>
  <si>
    <t>Chief Washington Correspondent Kaiser Health News/horse person/corgi mom. Host, KHN's "What the Health?" podcast. #GoBlue!</t>
  </si>
  <si>
    <t>BMJ Open is an open access, general medical journal publishing research across all medical disciplines and therapeutic areas.</t>
  </si>
  <si>
    <t>Soft-hearted old crank looking for the missing data, the right question, the occasional happy ending. Politics, history, fine literature.  Retired RN_xD83C__xDF39_</t>
  </si>
  <si>
    <t>Opinion and commentary on the changing world of philanthropy. Brought to you by Philanthropy News Digest and @CandidDotOrg.</t>
  </si>
  <si>
    <t>Breaking news, analysis, and opinion. Founded in 1877. Our staff on Twitter: https://twitter.com/washingtonpost/lists/washington-post-people</t>
  </si>
  <si>
    <t>Advocating for patients with pre-existing conditions to be guaranteed access to affordable, quality health care. Sponsors of the Patient Protection Pledge.</t>
  </si>
  <si>
    <t>formerly @KaiserFamFound, @PilotNews. Runner. Francophile. Police blotter reader.</t>
  </si>
  <si>
    <t>Attorney practicing immigration law in New Hampshire since 1998. This account is my personal opinion, not legal advice and often NSFW</t>
  </si>
  <si>
    <t>Knowledge, Well Presented</t>
  </si>
  <si>
    <t>Southern California</t>
  </si>
  <si>
    <t>U.S.</t>
  </si>
  <si>
    <t>Redwood City, CA</t>
  </si>
  <si>
    <t>Mt Morgan</t>
  </si>
  <si>
    <t>metro Washington DC</t>
  </si>
  <si>
    <t>Washington DC</t>
  </si>
  <si>
    <t>Boston, Mass.</t>
  </si>
  <si>
    <t>San Francisco, CA | Washington DC</t>
  </si>
  <si>
    <t>Global</t>
  </si>
  <si>
    <t>Denver, CO</t>
  </si>
  <si>
    <t>New York, NY</t>
  </si>
  <si>
    <t>53yrDEM JohnH Kennedy-DenverCO</t>
  </si>
  <si>
    <t>Oregon, USA</t>
  </si>
  <si>
    <t>Aiken,S.C.</t>
  </si>
  <si>
    <t>Washington, D.C.</t>
  </si>
  <si>
    <t>Washington, DC</t>
  </si>
  <si>
    <t>USA</t>
  </si>
  <si>
    <t>Brooklyn, NY</t>
  </si>
  <si>
    <t>NYC. via London</t>
  </si>
  <si>
    <t>Tel Aviv, Israel</t>
  </si>
  <si>
    <t>Washington D.C.</t>
  </si>
  <si>
    <t>London, UK</t>
  </si>
  <si>
    <t>Palo Alto, California</t>
  </si>
  <si>
    <t>Bedford, NH</t>
  </si>
  <si>
    <t>San Francisco</t>
  </si>
  <si>
    <t>https://t.co/fmmTluNv01</t>
  </si>
  <si>
    <t>https://t.co/X0iSUIL15g</t>
  </si>
  <si>
    <t>https://t.co/GqpGu1uAiF</t>
  </si>
  <si>
    <t>https://t.co/QEcTAHoEtE</t>
  </si>
  <si>
    <t>https://www.linkedin.com/in/chelsea-rice-98b9b7a/</t>
  </si>
  <si>
    <t>https://t.co/kIhQFSksoO</t>
  </si>
  <si>
    <t>https://t.co/VfFPwLhQJS</t>
  </si>
  <si>
    <t>https://t.co/qLkZEldUS3</t>
  </si>
  <si>
    <t>https://paper.li/phpress/1336435972</t>
  </si>
  <si>
    <t>https://t.co/PsL91SuG2D</t>
  </si>
  <si>
    <t>http://www.drdaveanddee.com</t>
  </si>
  <si>
    <t>http://www.aikencountydemocrats.org</t>
  </si>
  <si>
    <t>http://www.politico.com/politicopulse</t>
  </si>
  <si>
    <t>http://www.freedomworks.org/users/sanderson</t>
  </si>
  <si>
    <t>https://t.co/5wHhEAiTjE</t>
  </si>
  <si>
    <t>http://t.co/pQ69NMdnE5</t>
  </si>
  <si>
    <t>https://t.co/20MyaAkMb7</t>
  </si>
  <si>
    <t>http://t.co/EdSo1lTKmO</t>
  </si>
  <si>
    <t>http://t.co/G48vtkonlG</t>
  </si>
  <si>
    <t>http://washingtonpost.com</t>
  </si>
  <si>
    <t>https://t.co/fp9zoTv3cJ</t>
  </si>
  <si>
    <t>https://t.co/fzrpfJ2GX9</t>
  </si>
  <si>
    <t>http://t.co/Q6GLUoLUtE</t>
  </si>
  <si>
    <t>Pacific Time (US &amp; Canada)</t>
  </si>
  <si>
    <t>https://pbs.twimg.com/profile_banners/922869448691740672/1546992878</t>
  </si>
  <si>
    <t>https://pbs.twimg.com/profile_banners/14240875/1532621378</t>
  </si>
  <si>
    <t>https://pbs.twimg.com/profile_banners/826872917036195840/1529944999</t>
  </si>
  <si>
    <t>https://pbs.twimg.com/profile_banners/1159907595303493633/1565378618</t>
  </si>
  <si>
    <t>https://pbs.twimg.com/profile_banners/3091574313/1549056117</t>
  </si>
  <si>
    <t>https://pbs.twimg.com/profile_banners/188143601/1378707115</t>
  </si>
  <si>
    <t>https://pbs.twimg.com/profile_banners/815671763002593292/1565234908</t>
  </si>
  <si>
    <t>https://pbs.twimg.com/profile_banners/105871249/1568919107</t>
  </si>
  <si>
    <t>https://pbs.twimg.com/profile_banners/1174601225842483200/1568882604</t>
  </si>
  <si>
    <t>https://pbs.twimg.com/profile_banners/16831853/1565380094</t>
  </si>
  <si>
    <t>https://pbs.twimg.com/profile_banners/84614572/1520348790</t>
  </si>
  <si>
    <t>https://pbs.twimg.com/profile_banners/992486556299677698/1525465098</t>
  </si>
  <si>
    <t>https://pbs.twimg.com/profile_banners/170315949/1398205583</t>
  </si>
  <si>
    <t>https://pbs.twimg.com/profile_banners/2821347189/1417799417</t>
  </si>
  <si>
    <t>https://pbs.twimg.com/profile_banners/19865528/1526316831</t>
  </si>
  <si>
    <t>https://pbs.twimg.com/profile_banners/47290331/1523739522</t>
  </si>
  <si>
    <t>https://pbs.twimg.com/profile_banners/709522772993687552/1461367934</t>
  </si>
  <si>
    <t>https://pbs.twimg.com/profile_banners/1058491618100215809/1541199481</t>
  </si>
  <si>
    <t>https://pbs.twimg.com/profile_banners/3241726321/1488915869</t>
  </si>
  <si>
    <t>https://pbs.twimg.com/profile_banners/16868756/1398374401</t>
  </si>
  <si>
    <t>https://pbs.twimg.com/profile_banners/924446329732063232/1569614125</t>
  </si>
  <si>
    <t>https://pbs.twimg.com/profile_banners/385261255/1481343498</t>
  </si>
  <si>
    <t>https://pbs.twimg.com/profile_banners/872265325072592901/1532124766</t>
  </si>
  <si>
    <t>https://pbs.twimg.com/profile_banners/821789101871529985/1520682234</t>
  </si>
  <si>
    <t>https://pbs.twimg.com/profile_banners/3277109490/1438333015</t>
  </si>
  <si>
    <t>https://pbs.twimg.com/profile_banners/374673775/1518451504</t>
  </si>
  <si>
    <t>https://pbs.twimg.com/profile_banners/45878166/1565614912</t>
  </si>
  <si>
    <t>https://pbs.twimg.com/profile_banners/10992962/1405692128</t>
  </si>
  <si>
    <t>https://pbs.twimg.com/profile_banners/177891462/1472736760</t>
  </si>
  <si>
    <t>https://pbs.twimg.com/profile_banners/730048680120754176/1473070468</t>
  </si>
  <si>
    <t>https://pbs.twimg.com/profile_banners/18243006/1399215101</t>
  </si>
  <si>
    <t>https://pbs.twimg.com/profile_banners/2467791/1469484132</t>
  </si>
  <si>
    <t>https://pbs.twimg.com/profile_banners/797867737661906945/1481215792</t>
  </si>
  <si>
    <t>https://pbs.twimg.com/profile_banners/502113839/1419956738</t>
  </si>
  <si>
    <t>https://pbs.twimg.com/profile_banners/9676152/1401365809</t>
  </si>
  <si>
    <t>http://abs.twimg.com/images/themes/theme1/bg.png</t>
  </si>
  <si>
    <t>http://abs.twimg.com/images/themes/theme19/bg.gif</t>
  </si>
  <si>
    <t>http://abs.twimg.com/images/themes/theme3/bg.gif</t>
  </si>
  <si>
    <t>http://abs.twimg.com/images/themes/theme14/bg.gif</t>
  </si>
  <si>
    <t>http://abs.twimg.com/images/themes/theme15/bg.png</t>
  </si>
  <si>
    <t>http://abs.twimg.com/images/themes/theme2/bg.gif</t>
  </si>
  <si>
    <t>http://abs.twimg.com/images/themes/theme9/bg.gif</t>
  </si>
  <si>
    <t>http://abs.twimg.com/images/themes/theme16/bg.gif</t>
  </si>
  <si>
    <t>http://abs.twimg.com/images/themes/theme6/bg.gif</t>
  </si>
  <si>
    <t>http://abs.twimg.com/images/themes/theme13/bg.gif</t>
  </si>
  <si>
    <t>http://abs.twimg.com/images/themes/theme4/bg.gif</t>
  </si>
  <si>
    <t>http://pbs.twimg.com/profile_background_images/107753786/slideshare_june2010.png</t>
  </si>
  <si>
    <t>http://pbs.twimg.com/profile_images/949140496831533062/dHIkv6F__normal.jpg</t>
  </si>
  <si>
    <t>http://pbs.twimg.com/profile_images/1177293647546605571/SalIEOwX_normal.jpg</t>
  </si>
  <si>
    <t>http://pbs.twimg.com/profile_images/1006665452158717953/xi2yH4h8_normal.jpg</t>
  </si>
  <si>
    <t>http://pbs.twimg.com/profile_images/1159908842576195584/8sC8Uqy3_normal.jpg</t>
  </si>
  <si>
    <t>http://pbs.twimg.com/profile_images/1175180490925649920/NT17Ri98_normal.jpg</t>
  </si>
  <si>
    <t>http://pbs.twimg.com/profile_images/971039409540878337/2n-HSVxP_normal.jpg</t>
  </si>
  <si>
    <t>http://pbs.twimg.com/profile_images/846465628307410944/oKEwox33_normal.jpg</t>
  </si>
  <si>
    <t>http://pbs.twimg.com/profile_images/903517610431713280/rB7vk8be_normal.jpg</t>
  </si>
  <si>
    <t>http://pbs.twimg.com/profile_images/946434046673981441/RU3bkn3M_normal.jpg</t>
  </si>
  <si>
    <t>http://pbs.twimg.com/profile_images/784380669099118595/K5c_Gj4b_normal.jpg</t>
  </si>
  <si>
    <t>http://pbs.twimg.com/profile_images/1060271522319925257/fJKwJ0r2_normal.jpg</t>
  </si>
  <si>
    <t>http://pbs.twimg.com/profile_images/2272028389/t8jng0gvkamkl6yk5gpr_normal.jpeg</t>
  </si>
  <si>
    <t>http://pbs.twimg.com/profile_images/590970599977037824/IIHS-deS_normal.png</t>
  </si>
  <si>
    <t>Open Twitter Page for This Person</t>
  </si>
  <si>
    <t>https://twitter.com/deniseduncanrn</t>
  </si>
  <si>
    <t>https://twitter.com/afscme</t>
  </si>
  <si>
    <t>https://twitter.com/coherus_bio</t>
  </si>
  <si>
    <t>https://twitter.com/kaiserfamfound</t>
  </si>
  <si>
    <t>https://twitter.com/chaperonycon</t>
  </si>
  <si>
    <t>https://twitter.com/blanketcrap</t>
  </si>
  <si>
    <t>https://twitter.com/goldgallant</t>
  </si>
  <si>
    <t>https://twitter.com/noreenwise777</t>
  </si>
  <si>
    <t>https://twitter.com/johnmah97954937</t>
  </si>
  <si>
    <t>https://twitter.com/chelsearice</t>
  </si>
  <si>
    <t>https://twitter.com/kff</t>
  </si>
  <si>
    <t>https://twitter.com/healthpolicynew</t>
  </si>
  <si>
    <t>https://twitter.com/reubenesp</t>
  </si>
  <si>
    <t>https://twitter.com/petersonchealth</t>
  </si>
  <si>
    <t>https://twitter.com/angryvoters</t>
  </si>
  <si>
    <t>https://twitter.com/phpress</t>
  </si>
  <si>
    <t>https://twitter.com/aimeedemaio</t>
  </si>
  <si>
    <t>https://twitter.com/hoosierjjr</t>
  </si>
  <si>
    <t>https://twitter.com/colorado4bernie</t>
  </si>
  <si>
    <t>https://twitter.com/drdaveanddee</t>
  </si>
  <si>
    <t>https://twitter.com/aikencountydems</t>
  </si>
  <si>
    <t>https://twitter.com/ddiamond</t>
  </si>
  <si>
    <t>https://twitter.com/smayranderson</t>
  </si>
  <si>
    <t>https://twitter.com/brianhurn</t>
  </si>
  <si>
    <t>https://twitter.com/dancygeorgia</t>
  </si>
  <si>
    <t>https://twitter.com/ttaraila3</t>
  </si>
  <si>
    <t>https://twitter.com/rudnicknoah</t>
  </si>
  <si>
    <t>https://twitter.com/a_sue_growsinbk</t>
  </si>
  <si>
    <t>https://twitter.com/middleclassdem</t>
  </si>
  <si>
    <t>https://twitter.com/consdemo</t>
  </si>
  <si>
    <t>https://twitter.com/bukiwilliams</t>
  </si>
  <si>
    <t>https://twitter.com/craigpalosky</t>
  </si>
  <si>
    <t>https://twitter.com/levshapiro</t>
  </si>
  <si>
    <t>https://twitter.com/jrovner</t>
  </si>
  <si>
    <t>https://twitter.com/bmj_open</t>
  </si>
  <si>
    <t>https://twitter.com/brenda11831</t>
  </si>
  <si>
    <t>https://twitter.com/pndblog</t>
  </si>
  <si>
    <t>https://twitter.com/washingtonpost</t>
  </si>
  <si>
    <t>https://twitter.com/preexistingorg</t>
  </si>
  <si>
    <t>https://twitter.com/arjeter</t>
  </si>
  <si>
    <t>https://twitter.com/randalldrew</t>
  </si>
  <si>
    <t>https://twitter.com/slideshare</t>
  </si>
  <si>
    <t>deniseduncanrn
According to the @KaiserFamFound,
“More than 8 years after enactment,
ACA changes to the nation’s health
system have become embedded &amp;amp;
affect nearly everyone in some
way.” https://t.co/zaQWcd8mS6 via
@AFSCME https://t.co/uUFk7O4WBR</t>
  </si>
  <si>
    <t xml:space="preserve">afscme
</t>
  </si>
  <si>
    <t>coherus_bio
#DidYouKnow: 3 in 10 Americans
didn't take their Rxs at some point
this past year due to cost? #Biosimilars
can help patients access the medicines
they rely on. Read more from @KaiserFamFound
here: https://t.co/4DRK1o4RWq https://t.co/imi7coZgBv</t>
  </si>
  <si>
    <t xml:space="preserve">kaiserfamfound
</t>
  </si>
  <si>
    <t>chaperonycon
RT @Coherus_Bio: #DidYouKnow: 3
in 10 Americans didn't take their
Rxs at some point this past year
due to cost? #Biosimilars can help
pat…</t>
  </si>
  <si>
    <t>blanketcrap
RT @DeniseDuncanRN: According to
the @KaiserFamFound, “More than
8 years after enactment, ACA changes
to the nation’s health system have
be…</t>
  </si>
  <si>
    <t>goldgallant
RT @NoreenWise777: #ClimateCrisis
SHOCKER... According to WAPO &amp;amp;
@kaiserfamfound : •76% of US adults
view #ClimateChange as #majorproblem…</t>
  </si>
  <si>
    <t>noreenwise777
#ClimateCrisis SHOCKER... According
to WAPO &amp;amp; @kaiserfamfound :
•76% of US adults view #ClimateChange
as #majorproblem •BUT, fewer than
50% willing to spend $2 pr month
to combat #GlobalWarming Hello
_xD83D__xDE33_... https://t.co/gzqNI9CZVn.A.HUGE.PROBLEM.
#ActNow #ThisIsZeroHour https://t.co/K8TqRjfj0D</t>
  </si>
  <si>
    <t>johnmah97954937
RT @NoreenWise777: #ClimateCrisis
SHOCKER... According to WAPO &amp;amp;
@kaiserfamfound : •76% of US adults
view #ClimateChange as #majorproblem…</t>
  </si>
  <si>
    <t>chelsearice
@HealthPolicyNew @kaiserfamfound
Hi there -- We are now @KFF and
not @kaiserfamfound</t>
  </si>
  <si>
    <t>kff
Most Americans do not know about
PrEP, a prescription medication
that dramatically lowers the risk
of getting #HIV when taken as a
preventive measure. Awareness of
PrEP is highest (55%) among black
Americans. https://t.co/6yNICuym5e
https://t.co/Q92VTULmd6</t>
  </si>
  <si>
    <t>healthpolicynew
RT @ChelseaRice: @HealthPolicyNew
@kaiserfamfound Hi there -- We
are now @KFF and not @kaiserfamfound</t>
  </si>
  <si>
    <t>reubenesp
Lower income people with employer
coverage spend a higher share of
their income on premiums and out-of-pocket
medical costs https://t.co/sXk7egMMIl
via @KaiserFamFound @PetersonCHealth</t>
  </si>
  <si>
    <t xml:space="preserve">petersonchealth
</t>
  </si>
  <si>
    <t>angryvoters
RT @reubenesp: Lower income people
with employer coverage spend a
higher share of their income on
premiums and out-of-pocket medical
costs…</t>
  </si>
  <si>
    <t>phpress
RT @reubenesp: Lower income people
with employer coverage spend a
higher share of their income on
premiums and out-of-pocket medical
costs…</t>
  </si>
  <si>
    <t>aimeedemaio
RT @reubenesp: Lower income people
with employer coverage spend a
higher share of their income on
premiums and out-of-pocket medical
costs…</t>
  </si>
  <si>
    <t>hoosierjjr
RT @reubenesp: Lower income people
with employer coverage spend a
higher share of their income on
premiums and out-of-pocket medical
costs…</t>
  </si>
  <si>
    <t>colorado4bernie
RT @reubenesp: Lower income people
with employer coverage spend a
higher share of their income on
premiums and out-of-pocket medical
costs…</t>
  </si>
  <si>
    <t>drdaveanddee
RT @reubenesp: Lower income people
with employer coverage spend a
higher share of their income on
premiums and out-of-pocket medical
costs…</t>
  </si>
  <si>
    <t>aikencountydems
RT @ddiamond: As recently as April,
Medicare for All had an 18-point
edge in favorability among the
general public. That’s now down
to 4 p…</t>
  </si>
  <si>
    <t>ddiamond
As recently as April, Medicare
for All had an 18-point edge in
favorability among the general
public. That’s now down to 4 points
in the latest @KaiserFamFound tracking
poll. https://t.co/Bm2B01w56p https://t.co/oaRUVnHf3Z</t>
  </si>
  <si>
    <t>smayranderson
RT @ddiamond: As recently as April,
Medicare for All had an 18-point
edge in favorability among the
general public. That’s now down
to 4 p…</t>
  </si>
  <si>
    <t>brianhurn
@ddiamond @kaiserfamfound That's
odd, but in my view positioning
MFA as single payer instead of
as an alternative to private insurance
makes it seem as if the leap would
happen over night.</t>
  </si>
  <si>
    <t>dancygeorgia
RT @ddiamond: As recently as April,
Medicare for All had an 18-point
edge in favorability among the
general public. That’s now down
to 4 p…</t>
  </si>
  <si>
    <t>ttaraila3
RT @ddiamond: As recently as April,
Medicare for All had an 18-point
edge in favorability among the
general public. That’s now down
to 4 p…</t>
  </si>
  <si>
    <t>rudnicknoah
RT @ddiamond: As recently as April,
Medicare for All had an 18-point
edge in favorability among the
general public. That’s now down
to 4 p…</t>
  </si>
  <si>
    <t>a_sue_growsinbk
@ddiamond @kaiserfamfound Perhaps
because it’s being dissected in
the media, and candidates are taking
real positions on it. Bernie sold
it as a magical plan where everything
would be ‘free’. Reality will involve
trade-offs like higher taxes.</t>
  </si>
  <si>
    <t>middleclassdem
@ddiamond @kaiserfamfound It's
like the people who helped lead
Clinton to the biggest electoral
defeat for Democrats since the
1980s weren't satisfied with their
work, and wanted to one-up themselves
by again alienating progressives.
Well done, Dem establishment! The
Trump-Pence campaign thanks you.</t>
  </si>
  <si>
    <t>consdemo
@MiddleClassDem @ddiamond @kaiserfamfound
Sorry, it isn’t the fault of “corporate
Democrats.” Telling folks they
have to give their current health
ins plan whether they want to or
not was never going to be popular.</t>
  </si>
  <si>
    <t>bukiwilliams
RT @ddiamond: As recently as April,
Medicare for All had an 18-point
edge in favorability among the
general public. That’s now down
to 4 p…</t>
  </si>
  <si>
    <t>craigpalosky
RT @ddiamond: As recently as April,
Medicare for All had an 18-point
edge in favorability among the
general public. That’s now down
to 4 p…</t>
  </si>
  <si>
    <t>levshapiro
The complicated, political, expensive,
seemingly eternal us healthcare
debate explained https://t.co/0YgN1VJcXb
#healthcare @kaiserfamfound @BMJ_Open
@jrovner</t>
  </si>
  <si>
    <t xml:space="preserve">jrovner
</t>
  </si>
  <si>
    <t xml:space="preserve">bmj_open
</t>
  </si>
  <si>
    <t>brenda11831
@ddiamond @kaiserfamfound " following
Nancy Pelosi’s announcement of
impeachment, the public is divided,
will it keep Congress from addressing
key health care issues?" I was
always suspicious the impeachment
just when single payer seem within
reach s.p. will do a number on
the healthcare industries</t>
  </si>
  <si>
    <t>pndblog
Community #Health Centers Report
#Immigrant Patients Are Declining
to Enroll in #Medicaid or Renew
Coverage Amid Concerns About Changes
to Public Charge Rules https://t.co/i3ODuUHgSd
@KaiserFamFound</t>
  </si>
  <si>
    <t xml:space="preserve">washingtonpost
</t>
  </si>
  <si>
    <t>preexistingorg
RT @PreexistingOrg: From @KaiserFamFound:
@arjeter @CraigPalosky paint a
devastating picture for Obamcare
repeal. #ProtectOurCare! https://…</t>
  </si>
  <si>
    <t xml:space="preserve">arjeter
</t>
  </si>
  <si>
    <t>randalldrew
Public Opinion on Single-payer
National Health Plans and Expanding
Access to ... by @kaiserfamfound
https://t.co/m0XsCXP0N2 via @SlideShare</t>
  </si>
  <si>
    <t xml:space="preserve">slideshare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</si>
  <si>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</si>
  <si>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</si>
  <si>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</si>
  <si>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</si>
  <si>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</si>
  <si>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</si>
  <si>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</si>
  <si>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</si>
  <si>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</si>
  <si>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</si>
  <si>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</si>
  <si>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</si>
  <si>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</si>
  <si>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</si>
  <si>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</si>
  <si>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</si>
  <si>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</si>
  <si>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</si>
  <si>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</si>
  <si>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</si>
  <si>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</si>
  <si>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</si>
  <si>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</si>
  <si>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</si>
  <si>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</si>
  <si>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</si>
  <si>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</si>
  <si>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</si>
  <si>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</si>
  <si>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</si>
  <si>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</si>
  <si>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</si>
  <si>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</si>
  <si>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</si>
  <si>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</si>
  <si>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</si>
  <si>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</si>
  <si>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</si>
  <si>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</si>
  <si>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</si>
  <si>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</si>
  <si>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</si>
  <si>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</si>
  <si>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</si>
  <si>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</si>
  <si>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</si>
  <si>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</si>
  <si>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</si>
  <si>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</si>
  <si>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</si>
  <si>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</si>
  <si>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</si>
  <si>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</si>
  <si>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</si>
  <si>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</si>
  <si>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</si>
  <si>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</si>
  <si>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</si>
  <si>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</si>
  <si>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</si>
  <si>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</si>
  <si>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</si>
  <si>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</si>
  <si>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</si>
  <si>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</si>
  <si>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</si>
  <si>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</si>
  <si>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</si>
  <si>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</si>
  <si>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slideshare.net/KaiserFamilyFoundation/public-opinion-on-singlepayer-national-health-plans-and-expanding-access-to-medicare-coverage-182398494?ref=https://www.kff.org/slideshow/public-opinion-on-single-payer-national-health-plans-and-expanding-access-to-medicare-coverage/ https://www.washingtonpost.com/local/education/survey-finds-evidence-of-widespread-sexual-violence-at-33-universities/2019/10/14/bd75dcde-ee82-11e9-b648-76bcf86eb67e_story.html?hootPostID=99a126f1bdb350cc7aabe42d326b4d3d https://www.kff.org/medicaid/press-release/many-community-health-centers-report-that-immigrant-patients-are-declining-to-enroll-in-medicaid-or-renew-their-coverage-amid-concerns-about-changes-to-public-charge-rules/?hootPostID=ad18b216cf1482ac5d95aee4950a144a http://this.is/this.is/ https://www.afscme.org/now/the-affordable-care-act-is-not-jenga-its-not-a-game-period</t>
  </si>
  <si>
    <t>https://www.kff.org/slideshow/public-opinion-on-womens-health-and-preventive-care/?utm_source=dlvr.it&amp;utm_medium=twitter http://kff.org/health-reform/press-release/an-estimated-52-million-adults-have-pre-existing-conditions-that-would-make-them-uninsurable-pre-obamacare/?utm_sq=fozcn8izas&amp;utm_source=Twitter&amp;utm_medium=social&amp;utm_campaign=PreexistingOrg&amp;utm_content=News+and+Stats https://www.kff.org/hivaids/poll-finding/kff-health-tracking-poll-march-2019/ https://www.kff.org/presidents-message/?utm_source=dlvr.it&amp;utm_medium=twitter https://www.kff.org/data-collection/mental-health-and-substance-use/?utm_source=dlvr.it&amp;utm_medium=twitter https://www.kff.org/disparities-policy/fact-sheet/president-trumps-proclamation-suspending-entry-for-immigrants-without-health-coverage/?utm_source=dlvr.it&amp;utm_medium=twitter https://www.kff.org/medicaid/event/addressing-health-and-social-needs-of-californias-immigrant-families-lessons-learned-from-local-responses-and-future-priorities/?utm_source=dlvr.it&amp;utm_medium=twitter https://www.kff.org/global-health-policy/fact-sheet/the-u-s-government-and-global-polio-efforts/?utm_source=dlvr.it&amp;utm_medium=twitter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</si>
  <si>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</si>
  <si>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</si>
  <si>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</si>
  <si>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</si>
  <si>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</si>
  <si>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</si>
  <si>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</si>
  <si>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</si>
  <si>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slideshare.net washingtonpost.com kff.org this.is afscme.org</t>
  </si>
  <si>
    <t>Top Hashtags in Tweet in Entire Graph</t>
  </si>
  <si>
    <t>climatecrisis</t>
  </si>
  <si>
    <t>climatechange</t>
  </si>
  <si>
    <t>majorproblem</t>
  </si>
  <si>
    <t>didyouknow</t>
  </si>
  <si>
    <t>biosimilars</t>
  </si>
  <si>
    <t>sexualviolence</t>
  </si>
  <si>
    <t>highered</t>
  </si>
  <si>
    <t>metoo</t>
  </si>
  <si>
    <t>Top Hashtags in Tweet in G1</t>
  </si>
  <si>
    <t>Top Hashtags in Tweet in G2</t>
  </si>
  <si>
    <t>health</t>
  </si>
  <si>
    <t>immigrant</t>
  </si>
  <si>
    <t>medicaid</t>
  </si>
  <si>
    <t>globalwarming</t>
  </si>
  <si>
    <t>Top Hashtags in Tweet in G3</t>
  </si>
  <si>
    <t>Top Hashtags in Tweet in G4</t>
  </si>
  <si>
    <t>Top Hashtags in Tweet in G5</t>
  </si>
  <si>
    <t>Top Hashtags in Tweet in G6</t>
  </si>
  <si>
    <t>Top Hashtags in Tweet</t>
  </si>
  <si>
    <t>climatecrisis climatechange majorproblem sexualviolence highered metoo health immigrant medicaid globalwarming</t>
  </si>
  <si>
    <t>protectourcare hiv</t>
  </si>
  <si>
    <t>Top Words in Tweet in Entire Graph</t>
  </si>
  <si>
    <t>Words in Sentiment List#1: Positive</t>
  </si>
  <si>
    <t>Words in Sentiment List#2: Negative</t>
  </si>
  <si>
    <t>Words in Sentiment List#3: Angry/Violent</t>
  </si>
  <si>
    <t>Non-categorized Words</t>
  </si>
  <si>
    <t>Total Words</t>
  </si>
  <si>
    <t>s</t>
  </si>
  <si>
    <t>income</t>
  </si>
  <si>
    <t>public</t>
  </si>
  <si>
    <t>Top Words in Tweet in G1</t>
  </si>
  <si>
    <t>p</t>
  </si>
  <si>
    <t>recently</t>
  </si>
  <si>
    <t>april</t>
  </si>
  <si>
    <t>medicare</t>
  </si>
  <si>
    <t>18</t>
  </si>
  <si>
    <t>point</t>
  </si>
  <si>
    <t>Top Words in Tweet in G2</t>
  </si>
  <si>
    <t>according</t>
  </si>
  <si>
    <t>changes</t>
  </si>
  <si>
    <t>#climatecrisis</t>
  </si>
  <si>
    <t>shocker</t>
  </si>
  <si>
    <t>wapo</t>
  </si>
  <si>
    <t>76</t>
  </si>
  <si>
    <t>adults</t>
  </si>
  <si>
    <t>view</t>
  </si>
  <si>
    <t>Top Words in Tweet in G3</t>
  </si>
  <si>
    <t>lower</t>
  </si>
  <si>
    <t>people</t>
  </si>
  <si>
    <t>employer</t>
  </si>
  <si>
    <t>coverage</t>
  </si>
  <si>
    <t>spend</t>
  </si>
  <si>
    <t>higher</t>
  </si>
  <si>
    <t>share</t>
  </si>
  <si>
    <t>premiums</t>
  </si>
  <si>
    <t>out</t>
  </si>
  <si>
    <t>Top Words in Tweet in G4</t>
  </si>
  <si>
    <t>kaiser</t>
  </si>
  <si>
    <t>foundation</t>
  </si>
  <si>
    <t>now</t>
  </si>
  <si>
    <t>americans</t>
  </si>
  <si>
    <t>prep</t>
  </si>
  <si>
    <t>Top Words in Tweet in G5</t>
  </si>
  <si>
    <t>Top Words in Tweet in G6</t>
  </si>
  <si>
    <t>#didyouknow</t>
  </si>
  <si>
    <t>3</t>
  </si>
  <si>
    <t>10</t>
  </si>
  <si>
    <t>take</t>
  </si>
  <si>
    <t>rxs</t>
  </si>
  <si>
    <t>past</t>
  </si>
  <si>
    <t>year</t>
  </si>
  <si>
    <t>due</t>
  </si>
  <si>
    <t>Top Words in Tweet</t>
  </si>
  <si>
    <t>ddiamond s public kaiserfamfound p recently april medicare 18 point</t>
  </si>
  <si>
    <t>kaiserfamfound according health changes #climatecrisis shocker wapo 76 adults view</t>
  </si>
  <si>
    <t>income lower people employer coverage spend higher share premiums out</t>
  </si>
  <si>
    <t>kaiserfamfound s kaiser foundation health public now kff americans prep</t>
  </si>
  <si>
    <t>#didyouknow 3 10 americans take rxs point past year due</t>
  </si>
  <si>
    <t>Top Word Pairs in Tweet in Entire Graph</t>
  </si>
  <si>
    <t>recently,april</t>
  </si>
  <si>
    <t>april,medicare</t>
  </si>
  <si>
    <t>medicare,18</t>
  </si>
  <si>
    <t>18,point</t>
  </si>
  <si>
    <t>point,edge</t>
  </si>
  <si>
    <t>edge,favorability</t>
  </si>
  <si>
    <t>favorability,general</t>
  </si>
  <si>
    <t>general,public</t>
  </si>
  <si>
    <t>public,s</t>
  </si>
  <si>
    <t>s,now</t>
  </si>
  <si>
    <t>Top Word Pairs in Tweet in G1</t>
  </si>
  <si>
    <t>Top Word Pairs in Tweet in G2</t>
  </si>
  <si>
    <t>#climatecrisis,shocker</t>
  </si>
  <si>
    <t>shocker,according</t>
  </si>
  <si>
    <t>according,wapo</t>
  </si>
  <si>
    <t>wapo,kaiserfamfound</t>
  </si>
  <si>
    <t>kaiserfamfound,76</t>
  </si>
  <si>
    <t>76,adults</t>
  </si>
  <si>
    <t>adults,view</t>
  </si>
  <si>
    <t>view,#climatechange</t>
  </si>
  <si>
    <t>#climatechange,#majorproblem</t>
  </si>
  <si>
    <t>noreenwise777,#climatecrisis</t>
  </si>
  <si>
    <t>Top Word Pairs in Tweet in G3</t>
  </si>
  <si>
    <t>lower,income</t>
  </si>
  <si>
    <t>income,people</t>
  </si>
  <si>
    <t>people,employer</t>
  </si>
  <si>
    <t>employer,coverage</t>
  </si>
  <si>
    <t>coverage,spend</t>
  </si>
  <si>
    <t>spend,higher</t>
  </si>
  <si>
    <t>higher,share</t>
  </si>
  <si>
    <t>share,income</t>
  </si>
  <si>
    <t>income,premiums</t>
  </si>
  <si>
    <t>premiums,out</t>
  </si>
  <si>
    <t>Top Word Pairs in Tweet in G4</t>
  </si>
  <si>
    <t>kaiser,foundation</t>
  </si>
  <si>
    <t>kaiserfamfound,arjeter</t>
  </si>
  <si>
    <t>arjeter,craigpalosky</t>
  </si>
  <si>
    <t>craigpalosky,paint</t>
  </si>
  <si>
    <t>paint,devastating</t>
  </si>
  <si>
    <t>devastating,picture</t>
  </si>
  <si>
    <t>picture,obamcare</t>
  </si>
  <si>
    <t>obamcare,repeal</t>
  </si>
  <si>
    <t>repeal,#protectourcare</t>
  </si>
  <si>
    <t>americans,know</t>
  </si>
  <si>
    <t>Top Word Pairs in Tweet in G5</t>
  </si>
  <si>
    <t>Top Word Pairs in Tweet in G6</t>
  </si>
  <si>
    <t>#didyouknow,3</t>
  </si>
  <si>
    <t>3,10</t>
  </si>
  <si>
    <t>10,americans</t>
  </si>
  <si>
    <t>americans,take</t>
  </si>
  <si>
    <t>take,rxs</t>
  </si>
  <si>
    <t>rxs,point</t>
  </si>
  <si>
    <t>point,past</t>
  </si>
  <si>
    <t>past,year</t>
  </si>
  <si>
    <t>year,due</t>
  </si>
  <si>
    <t>due,cost</t>
  </si>
  <si>
    <t>Top Word Pairs in Tweet</t>
  </si>
  <si>
    <t>recently,april  april,medicare  medicare,18  18,point  point,edge  edge,favorability  favorability,general  general,public  public,s  s,now</t>
  </si>
  <si>
    <t>#climatecrisis,shocker  shocker,according  according,wapo  wapo,kaiserfamfound  kaiserfamfound,76  76,adults  adults,view  view,#climatechange  #climatechange,#majorproblem  noreenwise777,#climatecrisis</t>
  </si>
  <si>
    <t>lower,income  income,people  people,employer  employer,coverage  coverage,spend  spend,higher  higher,share  share,income  income,premiums  premiums,out</t>
  </si>
  <si>
    <t>kaiser,foundation  kaiserfamfound,arjeter  arjeter,craigpalosky  craigpalosky,paint  paint,devastating  devastating,picture  picture,obamcare  obamcare,repeal  repeal,#protectourcare  americans,know</t>
  </si>
  <si>
    <t>#didyouknow,3  3,10  10,americans  americans,take  take,rxs  rxs,point  point,past  past,year  year,due  due,cost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</si>
  <si>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</si>
  <si>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</si>
  <si>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</si>
  <si>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</si>
  <si>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</si>
  <si>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</si>
  <si>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</si>
  <si>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</si>
  <si>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</si>
  <si>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</si>
  <si>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</si>
  <si>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</si>
  <si>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</si>
  <si>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</si>
  <si>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</si>
  <si>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ddiamond middleclassdem</t>
  </si>
  <si>
    <t>Top Mentioned in Tweet</t>
  </si>
  <si>
    <t>kaiserfamfound ddiamond</t>
  </si>
  <si>
    <t>kaiserfamfound noreenwise777 slideshare washingtonpost deniseduncanrn afscme</t>
  </si>
  <si>
    <t>reubenesp kaiserfamfound petersonchealth</t>
  </si>
  <si>
    <t>kaiserfamfound kff arjeter craigpalosky healthpolicynew preexistingorg ddiamond chelsearice</t>
  </si>
  <si>
    <t>kaiserfamfound bmj_open jrovner</t>
  </si>
  <si>
    <t>coherus_bio kaiserfamfound</t>
  </si>
  <si>
    <t>Top Tweeters in Entire Graph</t>
  </si>
  <si>
    <t>Top Tweeters in G1</t>
  </si>
  <si>
    <t>Top Tweeters in G2</t>
  </si>
  <si>
    <t>Top Tweeters in G3</t>
  </si>
  <si>
    <t>Top Tweeters in G4</t>
  </si>
  <si>
    <t>Top Tweeters in G5</t>
  </si>
  <si>
    <t>Top Tweeters in G6</t>
  </si>
  <si>
    <t>Top Tweeters</t>
  </si>
  <si>
    <t>bukiwilliams dancygeorgia aikencountydems ddiamond rudnicknoah brenda11831 brianhurn ttaraila3 a_sue_growsinbk consdemo</t>
  </si>
  <si>
    <t>blanketcrap washingtonpost pndblog afscme randalldrew slideshare goldgallant deniseduncanrn noreenwise777 johnmah97954937</t>
  </si>
  <si>
    <t>drdaveanddee phpress aimeedemaio angryvoters colorado4bernie reubenesp petersonchealth hoosierjjr</t>
  </si>
  <si>
    <t>kff chelsearice preexistingorg healthpolicynew craigpalosky arjeter</t>
  </si>
  <si>
    <t>jrovner levshapiro bmj_open</t>
  </si>
  <si>
    <t>chaperonycon coherus_bio</t>
  </si>
  <si>
    <t>Top URLs in Tweet by Count</t>
  </si>
  <si>
    <t>https://www.kff.org/slideshow/public-opinion-on-womens-health-and-preventive-care/?utm_source=dlvr.it&amp;utm_medium=twitter https://www.kff.org/global-health-policy/fact-sheet/the-u-s-government-and-global-polio-efforts/?utm_source=dlvr.it&amp;utm_medium=twitter https://www.kff.org/medicaid/event/addressing-health-and-social-needs-of-californias-immigrant-families-lessons-learned-from-local-responses-and-future-priorities/?utm_source=dlvr.it&amp;utm_medium=twitter https://www.kff.org/disparities-policy/fact-sheet/president-trumps-proclamation-suspending-entry-for-immigrants-without-health-coverage/?utm_source=dlvr.it&amp;utm_medium=twitter https://www.kff.org/data-collection/mental-health-and-substance-use/?utm_source=dlvr.it&amp;utm_medium=twitter https://www.kff.org/presidents-message/?utm_source=dlvr.it&amp;utm_medium=twitter</t>
  </si>
  <si>
    <t>https://www.washingtonpost.com/local/education/survey-finds-evidence-of-widespread-sexual-violence-at-33-universities/2019/10/14/bd75dcde-ee82-11e9-b648-76bcf86eb67e_story.html?hootPostID=99a126f1bdb350cc7aabe42d326b4d3d https://www.kff.org/medicaid/press-release/many-community-health-centers-report-that-immigrant-patients-are-declining-to-enroll-in-medicaid-or-renew-their-coverage-amid-concerns-about-changes-to-public-charge-rules/?hootPostID=ad18b216cf1482ac5d95aee4950a144a</t>
  </si>
  <si>
    <t>Top URLs in Tweet by Salience</t>
  </si>
  <si>
    <t>Top Domains in Tweet by Count</t>
  </si>
  <si>
    <t>washingtonpost.com kff.org</t>
  </si>
  <si>
    <t>Top Domains in Tweet by Salience</t>
  </si>
  <si>
    <t>Top Hashtags in Tweet by Count</t>
  </si>
  <si>
    <t>sexualviolence highered metoo health immigrant medicaid</t>
  </si>
  <si>
    <t>Top Hashtags in Tweet by Salience</t>
  </si>
  <si>
    <t>Top Words in Tweet by Count</t>
  </si>
  <si>
    <t>according more 8 years enactment aca changes nation s health</t>
  </si>
  <si>
    <t>coherus_bio #didyouknow 3 10 americans take rxs point past year</t>
  </si>
  <si>
    <t>deniseduncanrn according more 8 years enactment aca changes nation s</t>
  </si>
  <si>
    <t>noreenwise777 #climatecrisis shocker according wapo 76 adults view #climatechange #majorproblem</t>
  </si>
  <si>
    <t>#climatecrisis shocker according wapo 76 adults view #climatechange #majorproblem fewer</t>
  </si>
  <si>
    <t>healthpolicynew hi now kff</t>
  </si>
  <si>
    <t>americans prep know prescription medication dramatically lowers risk getting #hiv</t>
  </si>
  <si>
    <t>kaiser foundation s health healthpolicynew public opinion women preventive care</t>
  </si>
  <si>
    <t>income reubenesp lower people employer coverage spend higher share premiums</t>
  </si>
  <si>
    <t>ddiamond recently april medicare 18 point edge favorability general public</t>
  </si>
  <si>
    <t>recently april medicare 18 point edge favorability general public s</t>
  </si>
  <si>
    <t>ddiamond odd view positioning mfa single payer instead alternative private</t>
  </si>
  <si>
    <t>ddiamond perhaps s being dissected media candidates taking real positions</t>
  </si>
  <si>
    <t>ddiamond democrats trump pence people helped lead clinton biggest electoral</t>
  </si>
  <si>
    <t>middleclassdem ddiamond sorry isn t fault corporate democrats telling folks</t>
  </si>
  <si>
    <t>complicated political expensive seemingly eternal healthcare debate explained #healthcare bmj_open</t>
  </si>
  <si>
    <t>s impeachment ddiamond following nancy pelosi announcement public divided keep</t>
  </si>
  <si>
    <t>washingtonpost survey finds evidence widespread #sexualviolence 33 universities #highered #metoo</t>
  </si>
  <si>
    <t>arjeter craigpalosky paint devastating picture obamcare repeal #protectourcare preexistingorg</t>
  </si>
  <si>
    <t>public opinion single payer national health plans expanding access via</t>
  </si>
  <si>
    <t>Top Words in Tweet by Salience</t>
  </si>
  <si>
    <t>healthpolicynew public opinion women preventive care president health chelsearice hi</t>
  </si>
  <si>
    <t>people helped lead clinton biggest electoral defeat 1980s satisfied work</t>
  </si>
  <si>
    <t>preexistingorg arjeter craigpalosky paint devastating picture obamcare repeal #protectourcare</t>
  </si>
  <si>
    <t>Top Word Pairs in Tweet by Count</t>
  </si>
  <si>
    <t>according,kaiserfamfound  kaiserfamfound,more  more,8  8,years  years,enactment  enactment,aca  aca,changes  changes,nation  nation,s  s,health</t>
  </si>
  <si>
    <t>coherus_bio,#didyouknow  #didyouknow,3  3,10  10,americans  americans,take  take,rxs  rxs,point  point,past  past,year  year,due</t>
  </si>
  <si>
    <t>deniseduncanrn,according  according,kaiserfamfound  kaiserfamfound,more  more,8  8,years  years,enactment  enactment,aca  aca,changes  changes,nation  nation,s</t>
  </si>
  <si>
    <t>noreenwise777,#climatecrisis  #climatecrisis,shocker  shocker,according  according,wapo  wapo,kaiserfamfound  kaiserfamfound,76  76,adults  adults,view  view,#climatechange  #climatechange,#majorproblem</t>
  </si>
  <si>
    <t>#climatecrisis,shocker  shocker,according  according,wapo  wapo,kaiserfamfound  kaiserfamfound,76  76,adults  adults,view  view,#climatechange  #climatechange,#majorproblem  #majorproblem,fewer</t>
  </si>
  <si>
    <t>healthpolicynew,kaiserfamfound  kaiserfamfound,hi  hi,now  now,kff  kff,kaiserfamfound</t>
  </si>
  <si>
    <t>americans,know  know,prep  prep,prescription  prescription,medication  medication,dramatically  dramatically,lowers  lowers,risk  risk,getting  getting,#hiv  #hiv,taken</t>
  </si>
  <si>
    <t>kaiser,foundation  foundation,public  public,opinion  opinion,women  women,s  s,health  health,preventive  preventive,care  care,kaiserfamfound  foundation,president</t>
  </si>
  <si>
    <t>reubenesp,lower  lower,income  income,people  people,employer  employer,coverage  coverage,spend  spend,higher  higher,share  share,income  income,premiums</t>
  </si>
  <si>
    <t>ddiamond,recently  recently,april  april,medicare  medicare,18  18,point  point,edge  edge,favorability  favorability,general  general,public  public,s</t>
  </si>
  <si>
    <t>ddiamond,kaiserfamfound  kaiserfamfound,odd  odd,view  view,positioning  positioning,mfa  mfa,single  single,payer  payer,instead  instead,alternative  alternative,private</t>
  </si>
  <si>
    <t>ddiamond,kaiserfamfound  kaiserfamfound,perhaps  perhaps,s  s,being  being,dissected  dissected,media  media,candidates  candidates,taking  taking,real  real,positions</t>
  </si>
  <si>
    <t>ddiamond,kaiserfamfound  trump,pence  kaiserfamfound,people  people,helped  helped,lead  lead,clinton  clinton,biggest  biggest,electoral  electoral,defeat  defeat,democrats</t>
  </si>
  <si>
    <t>middleclassdem,ddiamond  ddiamond,kaiserfamfound  kaiserfamfound,sorry  sorry,isn  isn,t  t,fault  fault,corporate  corporate,democrats  democrats,telling  telling,folks</t>
  </si>
  <si>
    <t>complicated,political  political,expensive  expensive,seemingly  seemingly,eternal  eternal,healthcare  healthcare,debate  debate,explained  explained,#healthcare  #healthcare,kaiserfamfound  kaiserfamfound,bmj_open</t>
  </si>
  <si>
    <t>ddiamond,kaiserfamfound  kaiserfamfound,following  following,nancy  nancy,pelosi  pelosi,s  s,announcement  announcement,impeachment  impeachment,public  public,divided  divided,keep</t>
  </si>
  <si>
    <t>washingtonpost,kaiserfamfound  kaiserfamfound,survey  survey,finds  finds,evidence  evidence,widespread  widespread,#sexualviolence  #sexualviolence,33  33,universities  universities,#highered  #highered,#metoo</t>
  </si>
  <si>
    <t>kaiserfamfound,arjeter  arjeter,craigpalosky  craigpalosky,paint  paint,devastating  devastating,picture  picture,obamcare  obamcare,repeal  repeal,#protectourcare  preexistingorg,kaiserfamfound</t>
  </si>
  <si>
    <t>public,opinion  opinion,single  single,payer  payer,national  national,health  health,plans  plans,expanding  expanding,access  access,kaiserfamfound  kaiserfamfound,via</t>
  </si>
  <si>
    <t>Top Word Pairs in Tweet by Salience</t>
  </si>
  <si>
    <t>foundation,public  public,opinion  opinion,women  women,s  s,health  health,preventive  preventive,care  care,kaiserfamfound  foundation,president  chelsearice,healthpolicynew</t>
  </si>
  <si>
    <t>kaiserfamfound,people  people,helped  helped,lead  lead,clinton  clinton,biggest  biggest,electoral  electoral,defeat  defeat,democrats  democrats,1980s  1980s,satisfied</t>
  </si>
  <si>
    <t>preexistingorg,kaiserfamfound  kaiserfamfound,arjeter  arjeter,craigpalosky  craigpalosky,paint  paint,devastating  devastating,picture  picture,obamcare  obamcare,repeal  repeal,#protectourcare</t>
  </si>
  <si>
    <t>Word</t>
  </si>
  <si>
    <t>edge</t>
  </si>
  <si>
    <t>favorability</t>
  </si>
  <si>
    <t>general</t>
  </si>
  <si>
    <t>down</t>
  </si>
  <si>
    <t>4</t>
  </si>
  <si>
    <t>pocket</t>
  </si>
  <si>
    <t>medical</t>
  </si>
  <si>
    <t>costs</t>
  </si>
  <si>
    <t>more</t>
  </si>
  <si>
    <t>opinion</t>
  </si>
  <si>
    <t>single</t>
  </si>
  <si>
    <t>payer</t>
  </si>
  <si>
    <t>care</t>
  </si>
  <si>
    <t>democrats</t>
  </si>
  <si>
    <t>trump</t>
  </si>
  <si>
    <t>years</t>
  </si>
  <si>
    <t>preventive</t>
  </si>
  <si>
    <t>#climatechange</t>
  </si>
  <si>
    <t>#majorproblem</t>
  </si>
  <si>
    <t>access</t>
  </si>
  <si>
    <t>paint</t>
  </si>
  <si>
    <t>devastating</t>
  </si>
  <si>
    <t>picture</t>
  </si>
  <si>
    <t>obamcare</t>
  </si>
  <si>
    <t>repeal</t>
  </si>
  <si>
    <t>#protectourcare</t>
  </si>
  <si>
    <t>patients</t>
  </si>
  <si>
    <t>impeachment</t>
  </si>
  <si>
    <t>addressing</t>
  </si>
  <si>
    <t>seem</t>
  </si>
  <si>
    <t>know</t>
  </si>
  <si>
    <t>prescription</t>
  </si>
  <si>
    <t>medication</t>
  </si>
  <si>
    <t>dramatically</t>
  </si>
  <si>
    <t>lowers</t>
  </si>
  <si>
    <t>risk</t>
  </si>
  <si>
    <t>getting</t>
  </si>
  <si>
    <t>#hiv</t>
  </si>
  <si>
    <t>taken</t>
  </si>
  <si>
    <t>corporate</t>
  </si>
  <si>
    <t>plan</t>
  </si>
  <si>
    <t>pence</t>
  </si>
  <si>
    <t>way</t>
  </si>
  <si>
    <t>hi</t>
  </si>
  <si>
    <t>women</t>
  </si>
  <si>
    <t>president</t>
  </si>
  <si>
    <t>8</t>
  </si>
  <si>
    <t>enactment</t>
  </si>
  <si>
    <t>aca</t>
  </si>
  <si>
    <t>nation</t>
  </si>
  <si>
    <t>system</t>
  </si>
  <si>
    <t>cost</t>
  </si>
  <si>
    <t>#biosimilars</t>
  </si>
  <si>
    <t>help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</si>
  <si>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</si>
  <si>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</si>
  <si>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</si>
  <si>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</si>
  <si>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</si>
  <si>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</si>
  <si>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</si>
  <si>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</si>
  <si>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</si>
  <si>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</si>
  <si>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</si>
  <si>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</si>
  <si>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</si>
  <si>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</si>
  <si>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</si>
  <si>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</si>
  <si>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</si>
  <si>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</si>
  <si>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</si>
  <si>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</si>
  <si>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</si>
  <si>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</si>
  <si>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</si>
  <si>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</si>
  <si>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</si>
  <si>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</si>
  <si>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</si>
  <si>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</si>
  <si>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</si>
  <si>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</si>
  <si>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</si>
  <si>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</si>
  <si>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</si>
  <si>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</si>
  <si>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</si>
  <si>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</si>
  <si>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</si>
  <si>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</si>
  <si>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</si>
  <si>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</si>
  <si>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</si>
  <si>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</si>
  <si>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</si>
  <si>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</si>
  <si>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</si>
  <si>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</si>
  <si>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</si>
  <si>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</si>
  <si>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</si>
  <si>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</si>
  <si>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</si>
  <si>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</si>
  <si>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</si>
  <si>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</si>
  <si>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</si>
  <si>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</si>
  <si>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</si>
  <si>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</si>
  <si>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</si>
  <si>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</si>
  <si>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Mar</t>
  </si>
  <si>
    <t>15-Mar</t>
  </si>
  <si>
    <t>4 AM</t>
  </si>
  <si>
    <t>2019</t>
  </si>
  <si>
    <t>Jan</t>
  </si>
  <si>
    <t>29-Jan</t>
  </si>
  <si>
    <t>5 PM</t>
  </si>
  <si>
    <t>Aug</t>
  </si>
  <si>
    <t>6-Aug</t>
  </si>
  <si>
    <t>3 PM</t>
  </si>
  <si>
    <t>Oct</t>
  </si>
  <si>
    <t>4-Oct</t>
  </si>
  <si>
    <t>7 PM</t>
  </si>
  <si>
    <t>7-Oct</t>
  </si>
  <si>
    <t>8-Oct</t>
  </si>
  <si>
    <t>7 AM</t>
  </si>
  <si>
    <t>11 AM</t>
  </si>
  <si>
    <t>1 PM</t>
  </si>
  <si>
    <t>10 PM</t>
  </si>
  <si>
    <t>9-Oct</t>
  </si>
  <si>
    <t>9 PM</t>
  </si>
  <si>
    <t>10-Oct</t>
  </si>
  <si>
    <t>4 PM</t>
  </si>
  <si>
    <t>11-Oct</t>
  </si>
  <si>
    <t>13-Oct</t>
  </si>
  <si>
    <t>2 PM</t>
  </si>
  <si>
    <t>14-Oct</t>
  </si>
  <si>
    <t>15-Oct</t>
  </si>
  <si>
    <t>12 PM</t>
  </si>
  <si>
    <t>6 PM</t>
  </si>
  <si>
    <t>8 PM</t>
  </si>
  <si>
    <t>17-Oct</t>
  </si>
  <si>
    <t>21-Oct</t>
  </si>
  <si>
    <t>3 AM</t>
  </si>
  <si>
    <t>128, 128, 128</t>
  </si>
  <si>
    <t>Red</t>
  </si>
  <si>
    <t>G1: ddiamond s public kaiserfamfound p recently april medicare 18 point</t>
  </si>
  <si>
    <t>G2: kaiserfamfound according health changes #climatecrisis shocker wapo 76 adults view</t>
  </si>
  <si>
    <t>G3: income lower people employer coverage spend higher share premiums out</t>
  </si>
  <si>
    <t>G4: kaiserfamfound s kaiser foundation health public now kff americans prep</t>
  </si>
  <si>
    <t>G6: #didyouknow 3 10 americans take rxs point past year due</t>
  </si>
  <si>
    <t>Autofill Workbook Results</t>
  </si>
  <si>
    <t>Edge Weight▓1▓2▓0▓True▓Gray▓Red▓▓Edge Weight▓1▓2▓0▓3▓10▓False▓Edge Weight▓1▓2▓0▓35▓12▓False▓▓0▓0▓0▓True▓Black▓Black▓▓Followers▓3▓239741▓0▓162▓1000▓False▓▓0▓0▓0▓0▓0▓False▓▓0▓0▓0▓0▓0▓False▓▓0▓0▓0▓0▓0▓False</t>
  </si>
  <si>
    <t>GraphSource░GraphServerTwitterSearch▓GraphTerm░kaiserfamfound▓ImportDescription░The graph represents a network of 42 Twitter users whose tweets in the requested range contained "kaiserfamfound", or who were replied to or mentioned in those tweets.  The network was obtained from the NodeXL Graph Server on Tuesday, 22 October 2019 at 01:00 UTC.
The requested start date was Tuesday, 22 October 2019 at 00:01 UTC and the maximum number of days (going backward) was 14.
The maximum number of tweets collected was 5,000.
The tweets in the network were tweeted over the 12-day, 20-hour, 6-minute period from Tuesday, 08 October 2019 at 07:04 UTC to Monday, 21 October 2019 at 03:11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</si>
</sst>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535954"/>
        <c:axId val="12061539"/>
      </c:barChart>
      <c:catAx>
        <c:axId val="535359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061539"/>
        <c:crosses val="autoZero"/>
        <c:auto val="1"/>
        <c:lblOffset val="100"/>
        <c:noMultiLvlLbl val="0"/>
      </c:catAx>
      <c:valAx>
        <c:axId val="12061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35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26"/>
                <c:pt idx="0">
                  <c:v>4 AM
15-Mar
Mar
2018</c:v>
                </c:pt>
                <c:pt idx="1">
                  <c:v>5 PM
29-Jan
Jan
2019</c:v>
                </c:pt>
                <c:pt idx="2">
                  <c:v>3 PM
6-Aug
Aug</c:v>
                </c:pt>
                <c:pt idx="3">
                  <c:v>7 PM
4-Oct
Oct</c:v>
                </c:pt>
                <c:pt idx="4">
                  <c:v>7 PM
7-Oct</c:v>
                </c:pt>
                <c:pt idx="5">
                  <c:v>7 AM
8-Oct</c:v>
                </c:pt>
                <c:pt idx="6">
                  <c:v>11 AM</c:v>
                </c:pt>
                <c:pt idx="7">
                  <c:v>1 PM</c:v>
                </c:pt>
                <c:pt idx="8">
                  <c:v>10 PM</c:v>
                </c:pt>
                <c:pt idx="9">
                  <c:v>7 PM
9-Oct</c:v>
                </c:pt>
                <c:pt idx="10">
                  <c:v>9 PM</c:v>
                </c:pt>
                <c:pt idx="11">
                  <c:v>4 PM
10-Oct</c:v>
                </c:pt>
                <c:pt idx="12">
                  <c:v>7 PM</c:v>
                </c:pt>
                <c:pt idx="13">
                  <c:v>7 PM
11-Oct</c:v>
                </c:pt>
                <c:pt idx="14">
                  <c:v>2 PM
13-Oct</c:v>
                </c:pt>
                <c:pt idx="15">
                  <c:v>4 PM</c:v>
                </c:pt>
                <c:pt idx="16">
                  <c:v>10 PM
14-Oct</c:v>
                </c:pt>
                <c:pt idx="17">
                  <c:v>11 AM
15-Oct</c:v>
                </c:pt>
                <c:pt idx="18">
                  <c:v>12 PM</c:v>
                </c:pt>
                <c:pt idx="19">
                  <c:v>1 PM</c:v>
                </c:pt>
                <c:pt idx="20">
                  <c:v>3 PM</c:v>
                </c:pt>
                <c:pt idx="21">
                  <c:v>6 PM</c:v>
                </c:pt>
                <c:pt idx="22">
                  <c:v>7 PM</c:v>
                </c:pt>
                <c:pt idx="23">
                  <c:v>8 PM</c:v>
                </c:pt>
                <c:pt idx="24">
                  <c:v>9 PM
17-Oct</c:v>
                </c:pt>
                <c:pt idx="25">
                  <c:v>3 AM
21-Oct</c:v>
                </c:pt>
              </c:strCache>
            </c:strRef>
          </c:cat>
          <c:val>
            <c:numRef>
              <c:f>'Time Series'!$B$26:$B$72</c:f>
              <c:numCache>
                <c:formatCode>General</c:formatCode>
                <c:ptCount val="26"/>
                <c:pt idx="0">
                  <c:v>1</c:v>
                </c:pt>
                <c:pt idx="1">
                  <c:v>1</c:v>
                </c:pt>
                <c:pt idx="2">
                  <c:v>1</c:v>
                </c:pt>
                <c:pt idx="3">
                  <c:v>1</c:v>
                </c:pt>
                <c:pt idx="4">
                  <c:v>1</c:v>
                </c:pt>
                <c:pt idx="5">
                  <c:v>1</c:v>
                </c:pt>
                <c:pt idx="6">
                  <c:v>1</c:v>
                </c:pt>
                <c:pt idx="7">
                  <c:v>1</c:v>
                </c:pt>
                <c:pt idx="8">
                  <c:v>1</c:v>
                </c:pt>
                <c:pt idx="9">
                  <c:v>3</c:v>
                </c:pt>
                <c:pt idx="10">
                  <c:v>1</c:v>
                </c:pt>
                <c:pt idx="11">
                  <c:v>2</c:v>
                </c:pt>
                <c:pt idx="12">
                  <c:v>1</c:v>
                </c:pt>
                <c:pt idx="13">
                  <c:v>1</c:v>
                </c:pt>
                <c:pt idx="14">
                  <c:v>2</c:v>
                </c:pt>
                <c:pt idx="15">
                  <c:v>1</c:v>
                </c:pt>
                <c:pt idx="16">
                  <c:v>6</c:v>
                </c:pt>
                <c:pt idx="17">
                  <c:v>10</c:v>
                </c:pt>
                <c:pt idx="18">
                  <c:v>1</c:v>
                </c:pt>
                <c:pt idx="19">
                  <c:v>1</c:v>
                </c:pt>
                <c:pt idx="20">
                  <c:v>1</c:v>
                </c:pt>
                <c:pt idx="21">
                  <c:v>1</c:v>
                </c:pt>
                <c:pt idx="22">
                  <c:v>2</c:v>
                </c:pt>
                <c:pt idx="23">
                  <c:v>1</c:v>
                </c:pt>
                <c:pt idx="24">
                  <c:v>1</c:v>
                </c:pt>
                <c:pt idx="25">
                  <c:v>1</c:v>
                </c:pt>
              </c:numCache>
            </c:numRef>
          </c:val>
        </c:ser>
        <c:axId val="38368332"/>
        <c:axId val="9770669"/>
      </c:barChart>
      <c:catAx>
        <c:axId val="38368332"/>
        <c:scaling>
          <c:orientation val="minMax"/>
        </c:scaling>
        <c:axPos val="b"/>
        <c:delete val="0"/>
        <c:numFmt formatCode="General" sourceLinked="1"/>
        <c:majorTickMark val="out"/>
        <c:minorTickMark val="none"/>
        <c:tickLblPos val="nextTo"/>
        <c:crossAx val="9770669"/>
        <c:crosses val="autoZero"/>
        <c:auto val="1"/>
        <c:lblOffset val="100"/>
        <c:noMultiLvlLbl val="0"/>
      </c:catAx>
      <c:valAx>
        <c:axId val="9770669"/>
        <c:scaling>
          <c:orientation val="minMax"/>
        </c:scaling>
        <c:axPos val="l"/>
        <c:majorGridlines/>
        <c:delete val="0"/>
        <c:numFmt formatCode="General" sourceLinked="1"/>
        <c:majorTickMark val="out"/>
        <c:minorTickMark val="none"/>
        <c:tickLblPos val="nextTo"/>
        <c:crossAx val="383683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444988"/>
        <c:axId val="37460573"/>
      </c:barChart>
      <c:catAx>
        <c:axId val="414449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60573"/>
        <c:crosses val="autoZero"/>
        <c:auto val="1"/>
        <c:lblOffset val="100"/>
        <c:noMultiLvlLbl val="0"/>
      </c:catAx>
      <c:valAx>
        <c:axId val="37460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4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00838"/>
        <c:axId val="14407543"/>
      </c:barChart>
      <c:catAx>
        <c:axId val="16008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07543"/>
        <c:crosses val="autoZero"/>
        <c:auto val="1"/>
        <c:lblOffset val="100"/>
        <c:noMultiLvlLbl val="0"/>
      </c:catAx>
      <c:valAx>
        <c:axId val="14407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559024"/>
        <c:axId val="26160305"/>
      </c:barChart>
      <c:catAx>
        <c:axId val="625590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60305"/>
        <c:crosses val="autoZero"/>
        <c:auto val="1"/>
        <c:lblOffset val="100"/>
        <c:noMultiLvlLbl val="0"/>
      </c:catAx>
      <c:valAx>
        <c:axId val="26160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116154"/>
        <c:axId val="38609931"/>
      </c:barChart>
      <c:catAx>
        <c:axId val="341161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09931"/>
        <c:crosses val="autoZero"/>
        <c:auto val="1"/>
        <c:lblOffset val="100"/>
        <c:noMultiLvlLbl val="0"/>
      </c:catAx>
      <c:valAx>
        <c:axId val="38609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6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945060"/>
        <c:axId val="40396677"/>
      </c:barChart>
      <c:catAx>
        <c:axId val="119450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396677"/>
        <c:crosses val="autoZero"/>
        <c:auto val="1"/>
        <c:lblOffset val="100"/>
        <c:noMultiLvlLbl val="0"/>
      </c:catAx>
      <c:valAx>
        <c:axId val="40396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45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025774"/>
        <c:axId val="50905375"/>
      </c:barChart>
      <c:catAx>
        <c:axId val="280257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05375"/>
        <c:crosses val="autoZero"/>
        <c:auto val="1"/>
        <c:lblOffset val="100"/>
        <c:noMultiLvlLbl val="0"/>
      </c:catAx>
      <c:valAx>
        <c:axId val="50905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5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495192"/>
        <c:axId val="29694681"/>
      </c:barChart>
      <c:catAx>
        <c:axId val="554951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694681"/>
        <c:crosses val="autoZero"/>
        <c:auto val="1"/>
        <c:lblOffset val="100"/>
        <c:noMultiLvlLbl val="0"/>
      </c:catAx>
      <c:valAx>
        <c:axId val="29694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5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925538"/>
        <c:axId val="56458931"/>
      </c:barChart>
      <c:catAx>
        <c:axId val="65925538"/>
        <c:scaling>
          <c:orientation val="minMax"/>
        </c:scaling>
        <c:axPos val="b"/>
        <c:delete val="1"/>
        <c:majorTickMark val="out"/>
        <c:minorTickMark val="none"/>
        <c:tickLblPos val="none"/>
        <c:crossAx val="56458931"/>
        <c:crosses val="autoZero"/>
        <c:auto val="1"/>
        <c:lblOffset val="100"/>
        <c:noMultiLvlLbl val="0"/>
      </c:catAx>
      <c:valAx>
        <c:axId val="56458931"/>
        <c:scaling>
          <c:orientation val="minMax"/>
        </c:scaling>
        <c:axPos val="l"/>
        <c:delete val="1"/>
        <c:majorTickMark val="out"/>
        <c:minorTickMark val="none"/>
        <c:tickLblPos val="none"/>
        <c:crossAx val="659255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Smith" refreshedVersion="5">
  <cacheSource type="worksheet">
    <worksheetSource ref="A2:BL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didyouknow biosimilars"/>
        <s v="climatecrisis climatechange majorproblem"/>
        <s v="climatecrisis climatechange majorproblem globalwarming actnow thisiszerohour"/>
        <s v="hiv"/>
        <s v="healthcare"/>
        <s v="sexualviolence highered metoo"/>
        <s v="health immigrant medicaid"/>
        <s v="protectourca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19-01-29T17:52:03.000"/>
        <d v="2019-10-07T19:15:31.000"/>
        <d v="2019-10-08T07:04:23.000"/>
        <d v="2019-10-08T11:53:43.000"/>
        <d v="2019-10-09T19:23:30.000"/>
        <d v="2019-10-09T19:18:35.000"/>
        <d v="2019-10-09T19:32:50.000"/>
        <d v="2019-10-09T21:24:40.000"/>
        <d v="2019-10-13T14:10:07.000"/>
        <d v="2019-10-04T19:48:03.000"/>
        <d v="2019-10-08T22:49:01.000"/>
        <d v="2019-10-10T16:47:32.000"/>
        <d v="2019-10-10T16:47:34.000"/>
        <d v="2019-10-10T19:48:02.000"/>
        <d v="2019-10-11T19:50:32.000"/>
        <d v="2019-10-13T14:10:06.000"/>
        <d v="2019-10-13T16:44:55.000"/>
        <d v="2019-10-14T22:27:18.000"/>
        <d v="2019-10-14T22:28:32.000"/>
        <d v="2019-10-14T22:28:40.000"/>
        <d v="2019-10-14T22:30:59.000"/>
        <d v="2019-10-14T22:36:14.000"/>
        <d v="2019-10-14T22:43:04.000"/>
        <d v="2019-10-15T11:05:26.000"/>
        <d v="2019-10-15T11:07:08.000"/>
        <d v="2019-10-15T11:11:04.000"/>
        <d v="2019-10-15T11:15:04.000"/>
        <d v="2019-10-15T11:15:47.000"/>
        <d v="2019-10-15T11:19:26.000"/>
        <d v="2019-10-15T11:36:30.000"/>
        <d v="2019-10-15T11:09:33.000"/>
        <d v="2019-10-15T11:13:12.000"/>
        <d v="2019-10-15T12:11:04.000"/>
        <d v="2019-10-15T13:28:03.000"/>
        <d v="2019-08-06T15:16:01.000"/>
        <d v="2019-10-08T13:07:17.000"/>
        <d v="2019-10-15T18:58:40.000"/>
        <d v="2019-10-15T11:05:00.000"/>
        <d v="2019-10-15T15:19:17.000"/>
        <d v="2019-10-15T19:23:21.000"/>
        <d v="2019-10-15T19:30:30.000"/>
        <d v="2019-10-15T20:30:18.000"/>
        <d v="2018-03-15T04:00:50.000"/>
        <d v="2019-10-17T21:00:55.000"/>
        <d v="2019-10-21T03:11:15.000"/>
      </sharedItems>
      <fieldGroup par="66" base="22">
        <rangePr groupBy="hours" autoEnd="1" autoStart="1" startDate="2018-03-15T04:00:50.000" endDate="2019-10-21T03:11:15.000"/>
        <groupItems count="26">
          <s v="&lt;3/15/2018"/>
          <s v="12 AM"/>
          <s v="1 AM"/>
          <s v="2 AM"/>
          <s v="3 AM"/>
          <s v="4 AM"/>
          <s v="5 AM"/>
          <s v="6 AM"/>
          <s v="7 AM"/>
          <s v="8 AM"/>
          <s v="9 AM"/>
          <s v="10 AM"/>
          <s v="11 AM"/>
          <s v="12 PM"/>
          <s v="1 PM"/>
          <s v="2 PM"/>
          <s v="3 PM"/>
          <s v="4 PM"/>
          <s v="5 PM"/>
          <s v="6 PM"/>
          <s v="7 PM"/>
          <s v="8 PM"/>
          <s v="9 PM"/>
          <s v="10 PM"/>
          <s v="11 PM"/>
          <s v="&gt;10/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15T04:00:50.000" endDate="2019-10-21T03:11:15.000"/>
        <groupItems count="368">
          <s v="&lt;3/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19"/>
        </groupItems>
      </fieldGroup>
    </cacheField>
    <cacheField name="Months" databaseField="0">
      <sharedItems containsMixedTypes="0" count="0"/>
      <fieldGroup base="22">
        <rangePr groupBy="months" autoEnd="1" autoStart="1" startDate="2018-03-15T04:00:50.000" endDate="2019-10-21T03:11:15.000"/>
        <groupItems count="14">
          <s v="&lt;3/15/2018"/>
          <s v="Jan"/>
          <s v="Feb"/>
          <s v="Mar"/>
          <s v="Apr"/>
          <s v="May"/>
          <s v="Jun"/>
          <s v="Jul"/>
          <s v="Aug"/>
          <s v="Sep"/>
          <s v="Oct"/>
          <s v="Nov"/>
          <s v="Dec"/>
          <s v="&gt;10/21/2019"/>
        </groupItems>
      </fieldGroup>
    </cacheField>
    <cacheField name="Years" databaseField="0">
      <sharedItems containsMixedTypes="0" count="0"/>
      <fieldGroup base="22">
        <rangePr groupBy="years" autoEnd="1" autoStart="1" startDate="2018-03-15T04:00:50.000" endDate="2019-10-21T03:11:15.000"/>
        <groupItems count="4">
          <s v="&lt;3/15/2018"/>
          <s v="2018"/>
          <s v="2019"/>
          <s v="&gt;10/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deniseduncanrn"/>
    <s v="afscme"/>
    <m/>
    <m/>
    <m/>
    <m/>
    <m/>
    <m/>
    <m/>
    <m/>
    <s v="No"/>
    <n v="3"/>
    <m/>
    <m/>
    <x v="0"/>
    <d v="2019-01-29T17:52:03.000"/>
    <s v="According to the @KaiserFamFound, “More than 8 years after enactment, ACA changes to the nation’s health system have become embedded &amp;amp; affect nearly everyone in some way.” https://t.co/zaQWcd8mS6 via @AFSCME https://t.co/uUFk7O4WBR"/>
    <s v="https://www.afscme.org/now/the-affordable-care-act-is-not-jenga-its-not-a-game-period"/>
    <s v="afscme.org"/>
    <x v="0"/>
    <s v="https://pbs.twimg.com/media/DyGMEU5WoAA2Ud7.jpg"/>
    <s v="https://pbs.twimg.com/media/DyGMEU5WoAA2Ud7.jpg"/>
    <x v="0"/>
    <s v="https://twitter.com/#!/deniseduncanrn/status/1090306592942239744"/>
    <m/>
    <m/>
    <s v="1090306592942239744"/>
    <m/>
    <b v="0"/>
    <n v="12"/>
    <s v=""/>
    <b v="0"/>
    <s v="en"/>
    <m/>
    <s v=""/>
    <b v="0"/>
    <n v="7"/>
    <s v=""/>
    <s v="Buffer"/>
    <b v="0"/>
    <s v="1090306592942239744"/>
    <s v="Retweet"/>
    <n v="0"/>
    <n v="0"/>
    <m/>
    <m/>
    <m/>
    <m/>
    <m/>
    <m/>
    <m/>
    <m/>
    <n v="1"/>
    <s v="2"/>
    <s v="2"/>
    <m/>
    <m/>
    <m/>
    <m/>
    <m/>
    <m/>
    <m/>
    <m/>
    <m/>
  </r>
  <r>
    <s v="coherus_bio"/>
    <s v="kaiserfamfound"/>
    <m/>
    <m/>
    <m/>
    <m/>
    <m/>
    <m/>
    <m/>
    <m/>
    <s v="No"/>
    <n v="4"/>
    <m/>
    <m/>
    <x v="0"/>
    <d v="2019-10-07T19:15:31.000"/>
    <s v="#DidYouKnow: 3 in 10 Americans  didn't take their Rxs at some point this past year due to cost? #Biosimilars can help  patients access the medicines they rely on. Read more from @KaiserFamFound here: https://t.co/4DRK1o4RWq https://t.co/imi7coZgBv"/>
    <s v="https://www.kff.org/health-costs/press-release/poll-nearly-1-in-4-americans-taking-prescription-drugs-say-its-difficult-to-afford-medicines-including-larger-shares-with-low-incomes/"/>
    <s v="kff.org"/>
    <x v="1"/>
    <s v="https://pbs.twimg.com/media/EGTGOPPUEAA_ANa.jpg"/>
    <s v="https://pbs.twimg.com/media/EGTGOPPUEAA_ANa.jpg"/>
    <x v="1"/>
    <s v="https://twitter.com/#!/coherus_bio/status/1181286953242652672"/>
    <m/>
    <m/>
    <s v="1181286953242652672"/>
    <m/>
    <b v="0"/>
    <n v="0"/>
    <s v=""/>
    <b v="0"/>
    <s v="en"/>
    <m/>
    <s v=""/>
    <b v="0"/>
    <n v="0"/>
    <s v=""/>
    <s v="Twitter Web App"/>
    <b v="0"/>
    <s v="1181286953242652672"/>
    <s v="Retweet"/>
    <n v="0"/>
    <n v="0"/>
    <m/>
    <m/>
    <m/>
    <m/>
    <m/>
    <m/>
    <m/>
    <m/>
    <n v="1"/>
    <s v="6"/>
    <s v="2"/>
    <n v="0"/>
    <n v="0"/>
    <n v="0"/>
    <n v="0"/>
    <n v="0"/>
    <n v="0"/>
    <n v="33"/>
    <n v="100"/>
    <n v="33"/>
  </r>
  <r>
    <s v="chaperonycon"/>
    <s v="coherus_bio"/>
    <m/>
    <m/>
    <m/>
    <m/>
    <m/>
    <m/>
    <m/>
    <m/>
    <s v="No"/>
    <n v="5"/>
    <m/>
    <m/>
    <x v="0"/>
    <d v="2019-10-08T07:04:23.000"/>
    <s v="RT @Coherus_Bio: #DidYouKnow: 3 in 10 Americans  didn't take their Rxs at some point this past year due to cost? #Biosimilars can help  pat…"/>
    <m/>
    <m/>
    <x v="1"/>
    <m/>
    <s v="http://pbs.twimg.com/profile_images/1091445511033417728/ntc9o_TR_normal.png"/>
    <x v="2"/>
    <s v="https://twitter.com/#!/chaperonycon/status/1181465346097713152"/>
    <m/>
    <m/>
    <s v="1181465346097713152"/>
    <m/>
    <b v="0"/>
    <n v="0"/>
    <s v=""/>
    <b v="0"/>
    <s v="en"/>
    <m/>
    <s v=""/>
    <b v="0"/>
    <n v="0"/>
    <s v="1181286953242652672"/>
    <s v="Twitter Web App"/>
    <b v="0"/>
    <s v="1181286953242652672"/>
    <s v="Tweet"/>
    <n v="0"/>
    <n v="0"/>
    <m/>
    <m/>
    <m/>
    <m/>
    <m/>
    <m/>
    <m/>
    <m/>
    <n v="1"/>
    <s v="6"/>
    <s v="6"/>
    <n v="0"/>
    <n v="0"/>
    <n v="0"/>
    <n v="0"/>
    <n v="0"/>
    <n v="0"/>
    <n v="24"/>
    <n v="100"/>
    <n v="24"/>
  </r>
  <r>
    <s v="blanketcrap"/>
    <s v="deniseduncanrn"/>
    <m/>
    <m/>
    <m/>
    <m/>
    <m/>
    <m/>
    <m/>
    <m/>
    <s v="No"/>
    <n v="7"/>
    <m/>
    <m/>
    <x v="0"/>
    <d v="2019-10-08T11:53:43.000"/>
    <s v="RT @DeniseDuncanRN: According to the @KaiserFamFound, “More than 8 years after enactment, ACA changes to the nation’s health system have be…"/>
    <m/>
    <m/>
    <x v="0"/>
    <m/>
    <s v="http://pbs.twimg.com/profile_images/1017555241242247168/5tfCCIQt_normal.jpg"/>
    <x v="3"/>
    <s v="https://twitter.com/#!/blanketcrap/status/1181538159202488320"/>
    <m/>
    <m/>
    <s v="1181538159202488320"/>
    <m/>
    <b v="0"/>
    <n v="0"/>
    <s v=""/>
    <b v="0"/>
    <s v="en"/>
    <m/>
    <s v=""/>
    <b v="0"/>
    <n v="7"/>
    <s v="1090306592942239744"/>
    <s v="Twitter Web App"/>
    <b v="0"/>
    <s v="1090306592942239744"/>
    <s v="Tweet"/>
    <n v="0"/>
    <n v="0"/>
    <m/>
    <m/>
    <m/>
    <m/>
    <m/>
    <m/>
    <m/>
    <m/>
    <n v="1"/>
    <s v="2"/>
    <s v="2"/>
    <m/>
    <m/>
    <m/>
    <m/>
    <m/>
    <m/>
    <m/>
    <m/>
    <m/>
  </r>
  <r>
    <s v="goldgallant"/>
    <s v="kaiserfamfound"/>
    <m/>
    <m/>
    <m/>
    <m/>
    <m/>
    <m/>
    <m/>
    <m/>
    <s v="No"/>
    <n v="9"/>
    <m/>
    <m/>
    <x v="0"/>
    <d v="2019-10-09T19:23:30.000"/>
    <s v="RT @NoreenWise777: #ClimateCrisis SHOCKER..._x000a__x000a_According to WAPO &amp;amp; @kaiserfamfound :_x000a__x000a_•76% of US adults view #ClimateChange as #majorproblem…"/>
    <m/>
    <m/>
    <x v="2"/>
    <m/>
    <s v="http://pbs.twimg.com/profile_images/1175196416853106689/SnhYhv44_normal.jpg"/>
    <x v="4"/>
    <s v="https://twitter.com/#!/goldgallant/status/1182013736539869185"/>
    <m/>
    <m/>
    <s v="1182013736539869185"/>
    <m/>
    <b v="0"/>
    <n v="0"/>
    <s v=""/>
    <b v="0"/>
    <s v="en"/>
    <m/>
    <s v=""/>
    <b v="0"/>
    <n v="2"/>
    <s v="1182012502554693632"/>
    <s v="Twitter for iPhone"/>
    <b v="0"/>
    <s v="1182012502554693632"/>
    <s v="Tweet"/>
    <n v="0"/>
    <n v="0"/>
    <m/>
    <m/>
    <m/>
    <m/>
    <m/>
    <m/>
    <m/>
    <m/>
    <n v="1"/>
    <s v="2"/>
    <s v="2"/>
    <m/>
    <m/>
    <m/>
    <m/>
    <m/>
    <m/>
    <m/>
    <m/>
    <m/>
  </r>
  <r>
    <s v="noreenwise777"/>
    <s v="kaiserfamfound"/>
    <m/>
    <m/>
    <m/>
    <m/>
    <m/>
    <m/>
    <m/>
    <m/>
    <s v="No"/>
    <n v="11"/>
    <m/>
    <m/>
    <x v="0"/>
    <d v="2019-10-09T19:18:35.000"/>
    <s v="#ClimateCrisis SHOCKER..._x000a__x000a_According to WAPO &amp;amp; @kaiserfamfound :_x000a__x000a_•76% of US adults view #ClimateChange as #majorproblem _x000a__x000a_•BUT, fewer than 50% willing to spend $2 pr month to combat #GlobalWarming _x000a__x000a_Hello 😳..._x000a__x000a_https://t.co/gzqNI9CZVn.A.HUGE.PROBLEM._x000a__x000a_#ActNow_x000a_#ThisIsZeroHour https://t.co/K8TqRjfj0D"/>
    <s v="http://this.is/this.is/"/>
    <s v="this.is"/>
    <x v="3"/>
    <s v="https://pbs.twimg.com/media/EGdaF_fXUAAjlJ0.jpg"/>
    <s v="https://pbs.twimg.com/media/EGdaF_fXUAAjlJ0.jpg"/>
    <x v="5"/>
    <s v="https://twitter.com/#!/noreenwise777/status/1182012502554693632"/>
    <m/>
    <m/>
    <s v="1182012502554693632"/>
    <m/>
    <b v="0"/>
    <n v="3"/>
    <s v=""/>
    <b v="0"/>
    <s v="en"/>
    <m/>
    <s v=""/>
    <b v="0"/>
    <n v="2"/>
    <s v=""/>
    <s v="Twitter Web App"/>
    <b v="0"/>
    <s v="1182012502554693632"/>
    <s v="Tweet"/>
    <n v="0"/>
    <n v="0"/>
    <m/>
    <m/>
    <m/>
    <m/>
    <m/>
    <m/>
    <m/>
    <m/>
    <n v="1"/>
    <s v="2"/>
    <s v="2"/>
    <n v="1"/>
    <n v="3.225806451612903"/>
    <n v="0"/>
    <n v="0"/>
    <n v="0"/>
    <n v="0"/>
    <n v="30"/>
    <n v="96.7741935483871"/>
    <n v="31"/>
  </r>
  <r>
    <s v="johnmah97954937"/>
    <s v="noreenwise777"/>
    <m/>
    <m/>
    <m/>
    <m/>
    <m/>
    <m/>
    <m/>
    <m/>
    <s v="No"/>
    <n v="12"/>
    <m/>
    <m/>
    <x v="0"/>
    <d v="2019-10-09T19:32:50.000"/>
    <s v="RT @NoreenWise777: #ClimateCrisis SHOCKER..._x000a__x000a_According to WAPO &amp;amp; @kaiserfamfound :_x000a__x000a_•76% of US adults view #ClimateChange as #majorproblem…"/>
    <m/>
    <m/>
    <x v="2"/>
    <m/>
    <s v="http://pbs.twimg.com/profile_images/1175182200813154304/vG7dYQ59_normal.jpg"/>
    <x v="6"/>
    <s v="https://twitter.com/#!/johnmah97954937/status/1182016088466280448"/>
    <m/>
    <m/>
    <s v="1182016088466280448"/>
    <m/>
    <b v="0"/>
    <n v="0"/>
    <s v=""/>
    <b v="0"/>
    <s v="en"/>
    <m/>
    <s v=""/>
    <b v="0"/>
    <n v="2"/>
    <s v="1182012502554693632"/>
    <s v="Twitter for iPhone"/>
    <b v="0"/>
    <s v="1182012502554693632"/>
    <s v="Tweet"/>
    <n v="0"/>
    <n v="0"/>
    <m/>
    <m/>
    <m/>
    <m/>
    <m/>
    <m/>
    <m/>
    <m/>
    <n v="1"/>
    <s v="2"/>
    <s v="2"/>
    <m/>
    <m/>
    <m/>
    <m/>
    <m/>
    <m/>
    <m/>
    <m/>
    <m/>
  </r>
  <r>
    <s v="chelsearice"/>
    <s v="kff"/>
    <m/>
    <m/>
    <m/>
    <m/>
    <m/>
    <m/>
    <m/>
    <m/>
    <s v="No"/>
    <n v="14"/>
    <m/>
    <m/>
    <x v="0"/>
    <d v="2019-10-09T21:24:40.000"/>
    <s v="@HealthPolicyNew @kaiserfamfound Hi there -- We are now @KFF and not @kaiserfamfound"/>
    <m/>
    <m/>
    <x v="0"/>
    <m/>
    <s v="http://pbs.twimg.com/profile_images/903057288193347589/10sGDMBm_normal.jpg"/>
    <x v="7"/>
    <s v="https://twitter.com/#!/chelsearice/status/1182044232225193984"/>
    <m/>
    <m/>
    <s v="1182044232225193984"/>
    <s v="1180207974628777984"/>
    <b v="0"/>
    <n v="0"/>
    <s v="992486556299677698"/>
    <b v="0"/>
    <s v="en"/>
    <m/>
    <s v=""/>
    <b v="0"/>
    <n v="0"/>
    <s v=""/>
    <s v="TweetDeck"/>
    <b v="0"/>
    <s v="1180207974628777984"/>
    <s v="Tweet"/>
    <n v="0"/>
    <n v="0"/>
    <m/>
    <m/>
    <m/>
    <m/>
    <m/>
    <m/>
    <m/>
    <m/>
    <n v="1"/>
    <s v="4"/>
    <s v="4"/>
    <m/>
    <m/>
    <m/>
    <m/>
    <m/>
    <m/>
    <m/>
    <m/>
    <m/>
  </r>
  <r>
    <s v="healthpolicynew"/>
    <s v="chelsearice"/>
    <m/>
    <m/>
    <m/>
    <m/>
    <m/>
    <m/>
    <m/>
    <m/>
    <s v="Yes"/>
    <n v="17"/>
    <m/>
    <m/>
    <x v="0"/>
    <d v="2019-10-13T14:10:07.000"/>
    <s v="RT @ChelseaRice: @HealthPolicyNew @kaiserfamfound Hi there -- We are now @KFF and not @kaiserfamfound"/>
    <m/>
    <m/>
    <x v="0"/>
    <m/>
    <s v="http://pbs.twimg.com/profile_images/992502344649707520/850ZeMs3_normal.jpg"/>
    <x v="8"/>
    <s v="https://twitter.com/#!/healthpolicynew/status/1183384424160944130"/>
    <m/>
    <m/>
    <s v="1183384424160944130"/>
    <m/>
    <b v="0"/>
    <n v="0"/>
    <s v=""/>
    <b v="0"/>
    <s v="en"/>
    <m/>
    <s v=""/>
    <b v="0"/>
    <n v="1"/>
    <s v="1182044232225193984"/>
    <s v="Twitter for iPhone"/>
    <b v="0"/>
    <s v="1182044232225193984"/>
    <s v="Tweet"/>
    <n v="0"/>
    <n v="0"/>
    <m/>
    <m/>
    <m/>
    <m/>
    <m/>
    <m/>
    <m/>
    <m/>
    <n v="1"/>
    <s v="4"/>
    <s v="4"/>
    <m/>
    <m/>
    <m/>
    <m/>
    <m/>
    <m/>
    <m/>
    <m/>
    <m/>
  </r>
  <r>
    <s v="healthpolicynew"/>
    <s v="kaiserfamfound"/>
    <m/>
    <m/>
    <m/>
    <m/>
    <m/>
    <m/>
    <m/>
    <m/>
    <s v="No"/>
    <n v="18"/>
    <m/>
    <m/>
    <x v="0"/>
    <d v="2019-10-04T19:48:03.000"/>
    <s v="Kaiser Foundation: Public Opinion on Women’s Health and Preventive Care https://t.co/iidD81lGTL @KaiserFamFound https://t.co/QbgL6m6WMd"/>
    <s v="https://www.kff.org/slideshow/public-opinion-on-womens-health-and-preventive-care/?utm_source=dlvr.it&amp;utm_medium=twitter"/>
    <s v="kff.org"/>
    <x v="0"/>
    <s v="https://pbs.twimg.com/media/EGDw5caU4AAc-Ip.png"/>
    <s v="https://pbs.twimg.com/media/EGDw5caU4AAc-Ip.png"/>
    <x v="9"/>
    <s v="https://twitter.com/#!/healthpolicynew/status/1180207974628777984"/>
    <m/>
    <m/>
    <s v="1180207974628777984"/>
    <m/>
    <b v="0"/>
    <n v="0"/>
    <s v=""/>
    <b v="0"/>
    <s v="en"/>
    <m/>
    <s v=""/>
    <b v="0"/>
    <n v="1"/>
    <s v=""/>
    <s v="dlvr.it"/>
    <b v="0"/>
    <s v="1180207974628777984"/>
    <s v="Retweet"/>
    <n v="0"/>
    <n v="0"/>
    <m/>
    <m/>
    <m/>
    <m/>
    <m/>
    <m/>
    <m/>
    <m/>
    <n v="8"/>
    <s v="4"/>
    <s v="2"/>
    <n v="0"/>
    <n v="0"/>
    <n v="0"/>
    <n v="0"/>
    <n v="0"/>
    <n v="0"/>
    <n v="12"/>
    <n v="100"/>
    <n v="12"/>
  </r>
  <r>
    <s v="healthpolicynew"/>
    <s v="kaiserfamfound"/>
    <m/>
    <m/>
    <m/>
    <m/>
    <m/>
    <m/>
    <m/>
    <m/>
    <s v="No"/>
    <n v="19"/>
    <m/>
    <m/>
    <x v="0"/>
    <d v="2019-10-08T22:49:01.000"/>
    <s v="Kaiser Foundation: President’s Message https://t.co/LyyGWyuISb @KaiserFamFound"/>
    <s v="https://www.kff.org/presidents-message/?utm_source=dlvr.it&amp;utm_medium=twitter"/>
    <s v="kff.org"/>
    <x v="0"/>
    <m/>
    <s v="http://pbs.twimg.com/profile_images/992502344649707520/850ZeMs3_normal.jpg"/>
    <x v="10"/>
    <s v="https://twitter.com/#!/healthpolicynew/status/1181703071832801280"/>
    <m/>
    <m/>
    <s v="1181703071832801280"/>
    <m/>
    <b v="0"/>
    <n v="0"/>
    <s v=""/>
    <b v="0"/>
    <s v="en"/>
    <m/>
    <s v=""/>
    <b v="0"/>
    <n v="0"/>
    <s v=""/>
    <s v="dlvr.it"/>
    <b v="0"/>
    <s v="1181703071832801280"/>
    <s v="Tweet"/>
    <n v="0"/>
    <n v="0"/>
    <m/>
    <m/>
    <m/>
    <m/>
    <m/>
    <m/>
    <m/>
    <m/>
    <n v="8"/>
    <s v="4"/>
    <s v="2"/>
    <n v="0"/>
    <n v="0"/>
    <n v="0"/>
    <n v="0"/>
    <n v="0"/>
    <n v="0"/>
    <n v="6"/>
    <n v="100"/>
    <n v="6"/>
  </r>
  <r>
    <s v="healthpolicynew"/>
    <s v="kaiserfamfound"/>
    <m/>
    <m/>
    <m/>
    <m/>
    <m/>
    <m/>
    <m/>
    <m/>
    <s v="No"/>
    <n v="20"/>
    <m/>
    <m/>
    <x v="0"/>
    <d v="2019-10-10T16:47:32.000"/>
    <s v="Kaiser Foundation: Mental Health and Substance Use https://t.co/aCQXnaZ1Pk @KaiserFamFound"/>
    <s v="https://www.kff.org/data-collection/mental-health-and-substance-use/?utm_source=dlvr.it&amp;utm_medium=twitter"/>
    <s v="kff.org"/>
    <x v="0"/>
    <m/>
    <s v="http://pbs.twimg.com/profile_images/992502344649707520/850ZeMs3_normal.jpg"/>
    <x v="11"/>
    <s v="https://twitter.com/#!/healthpolicynew/status/1182336877241593856"/>
    <m/>
    <m/>
    <s v="1182336877241593856"/>
    <m/>
    <b v="0"/>
    <n v="0"/>
    <s v=""/>
    <b v="0"/>
    <s v="en"/>
    <m/>
    <s v=""/>
    <b v="0"/>
    <n v="0"/>
    <s v=""/>
    <s v="dlvr.it"/>
    <b v="0"/>
    <s v="1182336877241593856"/>
    <s v="Tweet"/>
    <n v="0"/>
    <n v="0"/>
    <m/>
    <m/>
    <m/>
    <m/>
    <m/>
    <m/>
    <m/>
    <m/>
    <n v="8"/>
    <s v="4"/>
    <s v="2"/>
    <n v="0"/>
    <n v="0"/>
    <n v="0"/>
    <n v="0"/>
    <n v="0"/>
    <n v="0"/>
    <n v="8"/>
    <n v="100"/>
    <n v="8"/>
  </r>
  <r>
    <s v="healthpolicynew"/>
    <s v="kaiserfamfound"/>
    <m/>
    <m/>
    <m/>
    <m/>
    <m/>
    <m/>
    <m/>
    <m/>
    <s v="No"/>
    <n v="21"/>
    <m/>
    <m/>
    <x v="0"/>
    <d v="2019-10-10T16:47:34.000"/>
    <s v="Kaiser Foundation: President Trump’s Proclamation Suspending Entry for Immigrants without Health Coverage https://t.co/wdACJ1L8j6 @KaiserFamFound https://t.co/PEiGdUqMIW"/>
    <s v="https://www.kff.org/disparities-policy/fact-sheet/president-trumps-proclamation-suspending-entry-for-immigrants-without-health-coverage/?utm_source=dlvr.it&amp;utm_medium=twitter"/>
    <s v="kff.org"/>
    <x v="0"/>
    <s v="https://pbs.twimg.com/media/EGiBII1UcAAT3qh.png"/>
    <s v="https://pbs.twimg.com/media/EGiBII1UcAAT3qh.png"/>
    <x v="12"/>
    <s v="https://twitter.com/#!/healthpolicynew/status/1182336881842802688"/>
    <m/>
    <m/>
    <s v="1182336881842802688"/>
    <m/>
    <b v="0"/>
    <n v="0"/>
    <s v=""/>
    <b v="0"/>
    <s v="en"/>
    <m/>
    <s v=""/>
    <b v="0"/>
    <n v="0"/>
    <s v=""/>
    <s v="dlvr.it"/>
    <b v="0"/>
    <s v="1182336881842802688"/>
    <s v="Tweet"/>
    <n v="0"/>
    <n v="0"/>
    <m/>
    <m/>
    <m/>
    <m/>
    <m/>
    <m/>
    <m/>
    <m/>
    <n v="8"/>
    <s v="4"/>
    <s v="2"/>
    <n v="1"/>
    <n v="7.142857142857143"/>
    <n v="0"/>
    <n v="0"/>
    <n v="0"/>
    <n v="0"/>
    <n v="13"/>
    <n v="92.85714285714286"/>
    <n v="14"/>
  </r>
  <r>
    <s v="healthpolicynew"/>
    <s v="kaiserfamfound"/>
    <m/>
    <m/>
    <m/>
    <m/>
    <m/>
    <m/>
    <m/>
    <m/>
    <s v="No"/>
    <n v="22"/>
    <m/>
    <m/>
    <x v="0"/>
    <d v="2019-10-10T19:48:02.000"/>
    <s v="Kaiser Foundation: Addressing Health and Social Needs of California’s Immigrant Families: Lessons Learned from Local Responses and Future Priorities https://t.co/e2NpIKZiiy @KaiserFamFound"/>
    <s v="https://www.kff.org/medicaid/event/addressing-health-and-social-needs-of-californias-immigrant-families-lessons-learned-from-local-responses-and-future-priorities/?utm_source=dlvr.it&amp;utm_medium=twitter"/>
    <s v="kff.org"/>
    <x v="0"/>
    <m/>
    <s v="http://pbs.twimg.com/profile_images/992502344649707520/850ZeMs3_normal.jpg"/>
    <x v="13"/>
    <s v="https://twitter.com/#!/healthpolicynew/status/1182382297644847104"/>
    <m/>
    <m/>
    <s v="1182382297644847104"/>
    <m/>
    <b v="0"/>
    <n v="0"/>
    <s v=""/>
    <b v="0"/>
    <s v="en"/>
    <m/>
    <s v=""/>
    <b v="0"/>
    <n v="0"/>
    <s v=""/>
    <s v="dlvr.it"/>
    <b v="0"/>
    <s v="1182382297644847104"/>
    <s v="Tweet"/>
    <n v="0"/>
    <n v="0"/>
    <m/>
    <m/>
    <m/>
    <m/>
    <m/>
    <m/>
    <m/>
    <m/>
    <n v="8"/>
    <s v="4"/>
    <s v="2"/>
    <n v="0"/>
    <n v="0"/>
    <n v="0"/>
    <n v="0"/>
    <n v="0"/>
    <n v="0"/>
    <n v="21"/>
    <n v="100"/>
    <n v="21"/>
  </r>
  <r>
    <s v="healthpolicynew"/>
    <s v="kaiserfamfound"/>
    <m/>
    <m/>
    <m/>
    <m/>
    <m/>
    <m/>
    <m/>
    <m/>
    <s v="No"/>
    <n v="23"/>
    <m/>
    <m/>
    <x v="0"/>
    <d v="2019-10-11T19:50:32.000"/>
    <s v="Kaiser Foundation: The U.S. Government and Global Polio Efforts https://t.co/sEp3bq8RRP @KaiserFamFound https://t.co/7SrXCA1sLn"/>
    <s v="https://www.kff.org/global-health-policy/fact-sheet/the-u-s-government-and-global-polio-efforts/?utm_source=dlvr.it&amp;utm_medium=twitter"/>
    <s v="kff.org"/>
    <x v="0"/>
    <s v="https://pbs.twimg.com/media/EGn0mWoVUAAPfpN.png"/>
    <s v="https://pbs.twimg.com/media/EGn0mWoVUAAPfpN.png"/>
    <x v="14"/>
    <s v="https://twitter.com/#!/healthpolicynew/status/1182745318707712000"/>
    <m/>
    <m/>
    <s v="1182745318707712000"/>
    <m/>
    <b v="0"/>
    <n v="0"/>
    <s v=""/>
    <b v="0"/>
    <s v="en"/>
    <m/>
    <s v=""/>
    <b v="0"/>
    <n v="0"/>
    <s v=""/>
    <s v="dlvr.it"/>
    <b v="0"/>
    <s v="1182745318707712000"/>
    <s v="Tweet"/>
    <n v="0"/>
    <n v="0"/>
    <m/>
    <m/>
    <m/>
    <m/>
    <m/>
    <m/>
    <m/>
    <m/>
    <n v="8"/>
    <s v="4"/>
    <s v="2"/>
    <n v="0"/>
    <n v="0"/>
    <n v="0"/>
    <n v="0"/>
    <n v="0"/>
    <n v="0"/>
    <n v="11"/>
    <n v="100"/>
    <n v="11"/>
  </r>
  <r>
    <s v="healthpolicynew"/>
    <s v="kaiserfamfound"/>
    <m/>
    <m/>
    <m/>
    <m/>
    <m/>
    <m/>
    <m/>
    <m/>
    <s v="No"/>
    <n v="24"/>
    <m/>
    <m/>
    <x v="0"/>
    <d v="2019-10-13T14:10:06.000"/>
    <s v="RT @HealthPolicyNew: Kaiser Foundation: Public Opinion on Women’s Health and Preventive Care https://t.co/iidD81lGTL @KaiserFamFound https:…"/>
    <s v="https://www.kff.org/slideshow/public-opinion-on-womens-health-and-preventive-care/?utm_source=dlvr.it&amp;utm_medium=twitter"/>
    <s v="kff.org"/>
    <x v="0"/>
    <m/>
    <s v="http://pbs.twimg.com/profile_images/992502344649707520/850ZeMs3_normal.jpg"/>
    <x v="15"/>
    <s v="https://twitter.com/#!/healthpolicynew/status/1183384419345846274"/>
    <m/>
    <m/>
    <s v="1183384419345846274"/>
    <m/>
    <b v="0"/>
    <n v="0"/>
    <s v=""/>
    <b v="0"/>
    <s v="en"/>
    <m/>
    <s v=""/>
    <b v="0"/>
    <n v="1"/>
    <s v="1180207974628777984"/>
    <s v="Twitter for iPhone"/>
    <b v="0"/>
    <s v="1180207974628777984"/>
    <s v="Tweet"/>
    <n v="0"/>
    <n v="0"/>
    <m/>
    <m/>
    <m/>
    <m/>
    <m/>
    <m/>
    <m/>
    <m/>
    <n v="8"/>
    <s v="4"/>
    <s v="2"/>
    <n v="0"/>
    <n v="0"/>
    <n v="0"/>
    <n v="0"/>
    <n v="0"/>
    <n v="0"/>
    <n v="15"/>
    <n v="100"/>
    <n v="15"/>
  </r>
  <r>
    <s v="reubenesp"/>
    <s v="petersonchealth"/>
    <m/>
    <m/>
    <m/>
    <m/>
    <m/>
    <m/>
    <m/>
    <m/>
    <s v="No"/>
    <n v="27"/>
    <m/>
    <m/>
    <x v="0"/>
    <d v="2019-10-13T16:44:55.000"/>
    <s v="Lower income people with employer coverage spend a higher share of their income on premiums and out-of-pocket medical costs https://t.co/sXk7egMMIl via @KaiserFamFound @PetersonCHealth"/>
    <s v="https://www.healthsystemtracker.org/brief/how-affordability-of-health-care-varies-by-income-among-people-with-employer-coverage/"/>
    <s v="healthsystemtracker.org"/>
    <x v="0"/>
    <m/>
    <s v="http://pbs.twimg.com/profile_images/453594841952178176/JVztKW_R_normal.jpeg"/>
    <x v="16"/>
    <s v="https://twitter.com/#!/reubenesp/status/1183423380457848837"/>
    <m/>
    <m/>
    <s v="1183423380457848837"/>
    <m/>
    <b v="0"/>
    <n v="1"/>
    <s v=""/>
    <b v="0"/>
    <s v="en"/>
    <m/>
    <s v=""/>
    <b v="0"/>
    <n v="0"/>
    <s v=""/>
    <s v="Twitter for Android"/>
    <b v="0"/>
    <s v="1183423380457848837"/>
    <s v="Tweet"/>
    <n v="0"/>
    <n v="0"/>
    <m/>
    <m/>
    <m/>
    <m/>
    <m/>
    <m/>
    <m/>
    <m/>
    <n v="1"/>
    <s v="3"/>
    <s v="3"/>
    <n v="0"/>
    <n v="0"/>
    <n v="0"/>
    <n v="0"/>
    <n v="0"/>
    <n v="0"/>
    <n v="24"/>
    <n v="100"/>
    <n v="24"/>
  </r>
  <r>
    <s v="angryvoters"/>
    <s v="reubenesp"/>
    <m/>
    <m/>
    <m/>
    <m/>
    <m/>
    <m/>
    <m/>
    <m/>
    <s v="No"/>
    <n v="28"/>
    <m/>
    <m/>
    <x v="0"/>
    <d v="2019-10-14T22:27:18.000"/>
    <s v="RT @reubenesp: Lower income people with employer coverage spend a higher share of their income on premiums and out-of-pocket medical costs…"/>
    <m/>
    <m/>
    <x v="0"/>
    <m/>
    <s v="http://pbs.twimg.com/profile_images/985586438421938176/5FY3Re_L_normal.jpg"/>
    <x v="17"/>
    <s v="https://twitter.com/#!/angryvoters/status/1183871932002787328"/>
    <m/>
    <m/>
    <s v="1183871932002787328"/>
    <m/>
    <b v="0"/>
    <n v="0"/>
    <s v=""/>
    <b v="0"/>
    <s v="en"/>
    <m/>
    <s v=""/>
    <b v="0"/>
    <n v="6"/>
    <s v="1183423380457848837"/>
    <s v="Twitter Web App"/>
    <b v="0"/>
    <s v="1183423380457848837"/>
    <s v="Tweet"/>
    <n v="0"/>
    <n v="0"/>
    <m/>
    <m/>
    <m/>
    <m/>
    <m/>
    <m/>
    <m/>
    <m/>
    <n v="1"/>
    <s v="3"/>
    <s v="3"/>
    <n v="0"/>
    <n v="0"/>
    <n v="0"/>
    <n v="0"/>
    <n v="0"/>
    <n v="0"/>
    <n v="23"/>
    <n v="100"/>
    <n v="23"/>
  </r>
  <r>
    <s v="phpress"/>
    <s v="reubenesp"/>
    <m/>
    <m/>
    <m/>
    <m/>
    <m/>
    <m/>
    <m/>
    <m/>
    <s v="No"/>
    <n v="29"/>
    <m/>
    <m/>
    <x v="0"/>
    <d v="2019-10-14T22:28:32.000"/>
    <s v="RT @reubenesp: Lower income people with employer coverage spend a higher share of their income on premiums and out-of-pocket medical costs…"/>
    <m/>
    <m/>
    <x v="0"/>
    <m/>
    <s v="http://pbs.twimg.com/profile_images/1103137277805359104/TMxkxJiQ_normal.png"/>
    <x v="18"/>
    <s v="https://twitter.com/#!/phpress/status/1183872240737083392"/>
    <m/>
    <m/>
    <s v="1183872240737083392"/>
    <m/>
    <b v="0"/>
    <n v="0"/>
    <s v=""/>
    <b v="0"/>
    <s v="en"/>
    <m/>
    <s v=""/>
    <b v="0"/>
    <n v="6"/>
    <s v="1183423380457848837"/>
    <s v="Twitter Web Client"/>
    <b v="0"/>
    <s v="1183423380457848837"/>
    <s v="Tweet"/>
    <n v="0"/>
    <n v="0"/>
    <m/>
    <m/>
    <m/>
    <m/>
    <m/>
    <m/>
    <m/>
    <m/>
    <n v="1"/>
    <s v="3"/>
    <s v="3"/>
    <n v="0"/>
    <n v="0"/>
    <n v="0"/>
    <n v="0"/>
    <n v="0"/>
    <n v="0"/>
    <n v="23"/>
    <n v="100"/>
    <n v="23"/>
  </r>
  <r>
    <s v="aimeedemaio"/>
    <s v="reubenesp"/>
    <m/>
    <m/>
    <m/>
    <m/>
    <m/>
    <m/>
    <m/>
    <m/>
    <s v="No"/>
    <n v="30"/>
    <m/>
    <m/>
    <x v="0"/>
    <d v="2019-10-14T22:28:40.000"/>
    <s v="RT @reubenesp: Lower income people with employer coverage spend a higher share of their income on premiums and out-of-pocket medical costs…"/>
    <m/>
    <m/>
    <x v="0"/>
    <m/>
    <s v="http://pbs.twimg.com/profile_images/709535597149478912/GYljRy8l_normal.jpg"/>
    <x v="19"/>
    <s v="https://twitter.com/#!/aimeedemaio/status/1183872276757962752"/>
    <m/>
    <m/>
    <s v="1183872276757962752"/>
    <m/>
    <b v="0"/>
    <n v="0"/>
    <s v=""/>
    <b v="0"/>
    <s v="en"/>
    <m/>
    <s v=""/>
    <b v="0"/>
    <n v="6"/>
    <s v="1183423380457848837"/>
    <s v="Twitter for iPad"/>
    <b v="0"/>
    <s v="1183423380457848837"/>
    <s v="Tweet"/>
    <n v="0"/>
    <n v="0"/>
    <m/>
    <m/>
    <m/>
    <m/>
    <m/>
    <m/>
    <m/>
    <m/>
    <n v="1"/>
    <s v="3"/>
    <s v="3"/>
    <n v="0"/>
    <n v="0"/>
    <n v="0"/>
    <n v="0"/>
    <n v="0"/>
    <n v="0"/>
    <n v="23"/>
    <n v="100"/>
    <n v="23"/>
  </r>
  <r>
    <s v="hoosierjjr"/>
    <s v="reubenesp"/>
    <m/>
    <m/>
    <m/>
    <m/>
    <m/>
    <m/>
    <m/>
    <m/>
    <s v="No"/>
    <n v="31"/>
    <m/>
    <m/>
    <x v="0"/>
    <d v="2019-10-14T22:30:59.000"/>
    <s v="RT @reubenesp: Lower income people with employer coverage spend a higher share of their income on premiums and out-of-pocket medical costs…"/>
    <m/>
    <m/>
    <x v="0"/>
    <m/>
    <s v="http://pbs.twimg.com/profile_images/1158747369791524865/PRDiB5xT_normal.jpg"/>
    <x v="20"/>
    <s v="https://twitter.com/#!/hoosierjjr/status/1183872860772810754"/>
    <m/>
    <m/>
    <s v="1183872860772810754"/>
    <m/>
    <b v="0"/>
    <n v="0"/>
    <s v=""/>
    <b v="0"/>
    <s v="en"/>
    <m/>
    <s v=""/>
    <b v="0"/>
    <n v="6"/>
    <s v="1183423380457848837"/>
    <s v="Twitter for iPhone"/>
    <b v="0"/>
    <s v="1183423380457848837"/>
    <s v="Tweet"/>
    <n v="0"/>
    <n v="0"/>
    <m/>
    <m/>
    <m/>
    <m/>
    <m/>
    <m/>
    <m/>
    <m/>
    <n v="1"/>
    <s v="3"/>
    <s v="3"/>
    <n v="0"/>
    <n v="0"/>
    <n v="0"/>
    <n v="0"/>
    <n v="0"/>
    <n v="0"/>
    <n v="23"/>
    <n v="100"/>
    <n v="23"/>
  </r>
  <r>
    <s v="colorado4bernie"/>
    <s v="reubenesp"/>
    <m/>
    <m/>
    <m/>
    <m/>
    <m/>
    <m/>
    <m/>
    <m/>
    <s v="No"/>
    <n v="32"/>
    <m/>
    <m/>
    <x v="0"/>
    <d v="2019-10-14T22:36:14.000"/>
    <s v="RT @reubenesp: Lower income people with employer coverage spend a higher share of their income on premiums and out-of-pocket medical costs…"/>
    <m/>
    <m/>
    <x v="0"/>
    <m/>
    <s v="http://pbs.twimg.com/profile_images/838818867329671170/snQTOLvs_normal.jpg"/>
    <x v="21"/>
    <s v="https://twitter.com/#!/colorado4bernie/status/1183874178824294400"/>
    <m/>
    <m/>
    <s v="1183874178824294400"/>
    <m/>
    <b v="0"/>
    <n v="0"/>
    <s v=""/>
    <b v="0"/>
    <s v="en"/>
    <m/>
    <s v=""/>
    <b v="0"/>
    <n v="6"/>
    <s v="1183423380457848837"/>
    <s v="Twitter for iPhone"/>
    <b v="0"/>
    <s v="1183423380457848837"/>
    <s v="Tweet"/>
    <n v="0"/>
    <n v="0"/>
    <m/>
    <m/>
    <m/>
    <m/>
    <m/>
    <m/>
    <m/>
    <m/>
    <n v="1"/>
    <s v="3"/>
    <s v="3"/>
    <n v="0"/>
    <n v="0"/>
    <n v="0"/>
    <n v="0"/>
    <n v="0"/>
    <n v="0"/>
    <n v="23"/>
    <n v="100"/>
    <n v="23"/>
  </r>
  <r>
    <s v="drdaveanddee"/>
    <s v="reubenesp"/>
    <m/>
    <m/>
    <m/>
    <m/>
    <m/>
    <m/>
    <m/>
    <m/>
    <s v="No"/>
    <n v="34"/>
    <m/>
    <m/>
    <x v="0"/>
    <d v="2019-10-14T22:43:04.000"/>
    <s v="RT @reubenesp: Lower income people with employer coverage spend a higher share of their income on premiums and out-of-pocket medical costs…"/>
    <m/>
    <m/>
    <x v="0"/>
    <m/>
    <s v="http://pbs.twimg.com/profile_images/1906930117/bk4_front_normal.jpg"/>
    <x v="22"/>
    <s v="https://twitter.com/#!/drdaveanddee/status/1183875900766486531"/>
    <m/>
    <m/>
    <s v="1183875900766486531"/>
    <m/>
    <b v="0"/>
    <n v="0"/>
    <s v=""/>
    <b v="0"/>
    <s v="en"/>
    <m/>
    <s v=""/>
    <b v="0"/>
    <n v="6"/>
    <s v="1183423380457848837"/>
    <s v="Twitter for Android"/>
    <b v="0"/>
    <s v="1183423380457848837"/>
    <s v="Tweet"/>
    <n v="0"/>
    <n v="0"/>
    <m/>
    <m/>
    <m/>
    <m/>
    <m/>
    <m/>
    <m/>
    <m/>
    <n v="1"/>
    <s v="3"/>
    <s v="3"/>
    <n v="0"/>
    <n v="0"/>
    <n v="0"/>
    <n v="0"/>
    <n v="0"/>
    <n v="0"/>
    <n v="23"/>
    <n v="100"/>
    <n v="23"/>
  </r>
  <r>
    <s v="aikencountydems"/>
    <s v="ddiamond"/>
    <m/>
    <m/>
    <m/>
    <m/>
    <m/>
    <m/>
    <m/>
    <m/>
    <s v="No"/>
    <n v="35"/>
    <m/>
    <m/>
    <x v="0"/>
    <d v="2019-10-15T11:05:26.000"/>
    <s v="RT @ddiamond: As recently as April, Medicare for All had an 18-point edge in favorability among the general public._x000a__x000a_That’s now down to 4 p…"/>
    <m/>
    <m/>
    <x v="0"/>
    <m/>
    <s v="http://pbs.twimg.com/profile_images/378800000267475889/443ff5fdbc93a49e4fdfa9eae19f80d0_normal.jpeg"/>
    <x v="23"/>
    <s v="https://twitter.com/#!/aikencountydems/status/1184062722046119936"/>
    <m/>
    <m/>
    <s v="1184062722046119936"/>
    <m/>
    <b v="0"/>
    <n v="0"/>
    <s v=""/>
    <b v="0"/>
    <s v="en"/>
    <m/>
    <s v=""/>
    <b v="0"/>
    <n v="5"/>
    <s v="1184062612637663232"/>
    <s v="Twitter for iPhone"/>
    <b v="0"/>
    <s v="1184062612637663232"/>
    <s v="Tweet"/>
    <n v="0"/>
    <n v="0"/>
    <m/>
    <m/>
    <m/>
    <m/>
    <m/>
    <m/>
    <m/>
    <m/>
    <n v="1"/>
    <s v="1"/>
    <s v="1"/>
    <n v="0"/>
    <n v="0"/>
    <n v="0"/>
    <n v="0"/>
    <n v="0"/>
    <n v="0"/>
    <n v="27"/>
    <n v="100"/>
    <n v="27"/>
  </r>
  <r>
    <s v="smayranderson"/>
    <s v="ddiamond"/>
    <m/>
    <m/>
    <m/>
    <m/>
    <m/>
    <m/>
    <m/>
    <m/>
    <s v="No"/>
    <n v="36"/>
    <m/>
    <m/>
    <x v="0"/>
    <d v="2019-10-15T11:07:08.000"/>
    <s v="RT @ddiamond: As recently as April, Medicare for All had an 18-point edge in favorability among the general public._x000a__x000a_That’s now down to 4 p…"/>
    <m/>
    <m/>
    <x v="0"/>
    <m/>
    <s v="http://pbs.twimg.com/profile_images/1177673110394429441/3N8ggS_M_normal.jpg"/>
    <x v="24"/>
    <s v="https://twitter.com/#!/smayranderson/status/1184063150188052480"/>
    <m/>
    <m/>
    <s v="1184063150188052480"/>
    <m/>
    <b v="0"/>
    <n v="0"/>
    <s v=""/>
    <b v="0"/>
    <s v="en"/>
    <m/>
    <s v=""/>
    <b v="0"/>
    <n v="5"/>
    <s v="1184062612637663232"/>
    <s v="Twitter for iPhone"/>
    <b v="0"/>
    <s v="1184062612637663232"/>
    <s v="Tweet"/>
    <n v="0"/>
    <n v="0"/>
    <m/>
    <m/>
    <m/>
    <m/>
    <m/>
    <m/>
    <m/>
    <m/>
    <n v="1"/>
    <s v="1"/>
    <s v="1"/>
    <n v="0"/>
    <n v="0"/>
    <n v="0"/>
    <n v="0"/>
    <n v="0"/>
    <n v="0"/>
    <n v="27"/>
    <n v="100"/>
    <n v="27"/>
  </r>
  <r>
    <s v="brianhurn"/>
    <s v="kaiserfamfound"/>
    <m/>
    <m/>
    <m/>
    <m/>
    <m/>
    <m/>
    <m/>
    <m/>
    <s v="No"/>
    <n v="37"/>
    <m/>
    <m/>
    <x v="0"/>
    <d v="2019-10-15T11:11:04.000"/>
    <s v="@ddiamond @kaiserfamfound That's odd, but in my view positioning MFA as single payer instead of as an alternative to private insurance makes it seem as if the leap would happen over night."/>
    <m/>
    <m/>
    <x v="0"/>
    <m/>
    <s v="http://pbs.twimg.com/profile_images/1157675818291736576/wvUNtVBP_normal.jpg"/>
    <x v="25"/>
    <s v="https://twitter.com/#!/brianhurn/status/1184064141348233216"/>
    <m/>
    <m/>
    <s v="1184064141348233216"/>
    <s v="1184062612637663232"/>
    <b v="0"/>
    <n v="1"/>
    <s v="16868756"/>
    <b v="0"/>
    <s v="en"/>
    <m/>
    <s v=""/>
    <b v="0"/>
    <n v="0"/>
    <s v=""/>
    <s v="TweetDeck"/>
    <b v="0"/>
    <s v="1184062612637663232"/>
    <s v="Tweet"/>
    <n v="0"/>
    <n v="0"/>
    <m/>
    <m/>
    <m/>
    <m/>
    <m/>
    <m/>
    <m/>
    <m/>
    <n v="1"/>
    <s v="1"/>
    <s v="2"/>
    <m/>
    <m/>
    <m/>
    <m/>
    <m/>
    <m/>
    <m/>
    <m/>
    <m/>
  </r>
  <r>
    <s v="dancygeorgia"/>
    <s v="ddiamond"/>
    <m/>
    <m/>
    <m/>
    <m/>
    <m/>
    <m/>
    <m/>
    <m/>
    <s v="No"/>
    <n v="39"/>
    <m/>
    <m/>
    <x v="0"/>
    <d v="2019-10-15T11:15:04.000"/>
    <s v="RT @ddiamond: As recently as April, Medicare for All had an 18-point edge in favorability among the general public._x000a__x000a_That’s now down to 4 p…"/>
    <m/>
    <m/>
    <x v="0"/>
    <m/>
    <s v="http://pbs.twimg.com/profile_images/1256401918/P_00091_normal.JPG"/>
    <x v="26"/>
    <s v="https://twitter.com/#!/dancygeorgia/status/1184065145544347648"/>
    <m/>
    <m/>
    <s v="1184065145544347648"/>
    <m/>
    <b v="0"/>
    <n v="0"/>
    <s v=""/>
    <b v="0"/>
    <s v="en"/>
    <m/>
    <s v=""/>
    <b v="0"/>
    <n v="5"/>
    <s v="1184062612637663232"/>
    <s v="TweetCaster for Android"/>
    <b v="0"/>
    <s v="1184062612637663232"/>
    <s v="Tweet"/>
    <n v="0"/>
    <n v="0"/>
    <m/>
    <m/>
    <m/>
    <m/>
    <m/>
    <m/>
    <m/>
    <m/>
    <n v="1"/>
    <s v="1"/>
    <s v="1"/>
    <n v="0"/>
    <n v="0"/>
    <n v="0"/>
    <n v="0"/>
    <n v="0"/>
    <n v="0"/>
    <n v="27"/>
    <n v="100"/>
    <n v="27"/>
  </r>
  <r>
    <s v="ttaraila3"/>
    <s v="ddiamond"/>
    <m/>
    <m/>
    <m/>
    <m/>
    <m/>
    <m/>
    <m/>
    <m/>
    <s v="No"/>
    <n v="40"/>
    <m/>
    <m/>
    <x v="0"/>
    <d v="2019-10-15T11:15:47.000"/>
    <s v="RT @ddiamond: As recently as April, Medicare for All had an 18-point edge in favorability among the general public._x000a__x000a_That’s now down to 4 p…"/>
    <m/>
    <m/>
    <x v="0"/>
    <m/>
    <s v="http://pbs.twimg.com/profile_images/807439041008439296/c91P6Sxt_normal.jpg"/>
    <x v="27"/>
    <s v="https://twitter.com/#!/ttaraila3/status/1184065327602323456"/>
    <m/>
    <m/>
    <s v="1184065327602323456"/>
    <m/>
    <b v="0"/>
    <n v="0"/>
    <s v=""/>
    <b v="0"/>
    <s v="en"/>
    <m/>
    <s v=""/>
    <b v="0"/>
    <n v="5"/>
    <s v="1184062612637663232"/>
    <s v="Twitter for Android"/>
    <b v="0"/>
    <s v="1184062612637663232"/>
    <s v="Tweet"/>
    <n v="0"/>
    <n v="0"/>
    <m/>
    <m/>
    <m/>
    <m/>
    <m/>
    <m/>
    <m/>
    <m/>
    <n v="1"/>
    <s v="1"/>
    <s v="1"/>
    <n v="0"/>
    <n v="0"/>
    <n v="0"/>
    <n v="0"/>
    <n v="0"/>
    <n v="0"/>
    <n v="27"/>
    <n v="100"/>
    <n v="27"/>
  </r>
  <r>
    <s v="rudnicknoah"/>
    <s v="ddiamond"/>
    <m/>
    <m/>
    <m/>
    <m/>
    <m/>
    <m/>
    <m/>
    <m/>
    <s v="No"/>
    <n v="41"/>
    <m/>
    <m/>
    <x v="0"/>
    <d v="2019-10-15T11:19:26.000"/>
    <s v="RT @ddiamond: As recently as April, Medicare for All had an 18-point edge in favorability among the general public._x000a__x000a_That’s now down to 4 p…"/>
    <m/>
    <m/>
    <x v="0"/>
    <m/>
    <s v="http://pbs.twimg.com/profile_images/1153057810353180672/x71f4ANf_normal.jpg"/>
    <x v="28"/>
    <s v="https://twitter.com/#!/rudnicknoah/status/1184066247257772032"/>
    <m/>
    <m/>
    <s v="1184066247257772032"/>
    <m/>
    <b v="0"/>
    <n v="0"/>
    <s v=""/>
    <b v="0"/>
    <s v="en"/>
    <m/>
    <s v=""/>
    <b v="0"/>
    <n v="5"/>
    <s v="1184062612637663232"/>
    <s v="Twitter for Android"/>
    <b v="0"/>
    <s v="1184062612637663232"/>
    <s v="Tweet"/>
    <n v="0"/>
    <n v="0"/>
    <m/>
    <m/>
    <m/>
    <m/>
    <m/>
    <m/>
    <m/>
    <m/>
    <n v="1"/>
    <s v="1"/>
    <s v="1"/>
    <n v="0"/>
    <n v="0"/>
    <n v="0"/>
    <n v="0"/>
    <n v="0"/>
    <n v="0"/>
    <n v="27"/>
    <n v="100"/>
    <n v="27"/>
  </r>
  <r>
    <s v="a_sue_growsinbk"/>
    <s v="kaiserfamfound"/>
    <m/>
    <m/>
    <m/>
    <m/>
    <m/>
    <m/>
    <m/>
    <m/>
    <s v="No"/>
    <n v="42"/>
    <m/>
    <m/>
    <x v="0"/>
    <d v="2019-10-15T11:36:30.000"/>
    <s v="@ddiamond @kaiserfamfound Perhaps because it’s being dissected in the media, and candidates are taking real positions on it. Bernie sold it as a magical plan where everything would be ‘free’. Reality will involve trade-offs like higher taxes."/>
    <m/>
    <m/>
    <x v="0"/>
    <m/>
    <s v="http://pbs.twimg.com/profile_images/1008512507072393216/Ob9f2i1T_normal.jpg"/>
    <x v="29"/>
    <s v="https://twitter.com/#!/a_sue_growsinbk/status/1184070538995666945"/>
    <m/>
    <m/>
    <s v="1184070538995666945"/>
    <s v="1184062612637663232"/>
    <b v="0"/>
    <n v="1"/>
    <s v="16868756"/>
    <b v="0"/>
    <s v="en"/>
    <m/>
    <s v=""/>
    <b v="0"/>
    <n v="0"/>
    <s v=""/>
    <s v="Twitter for iPhone"/>
    <b v="0"/>
    <s v="1184062612637663232"/>
    <s v="Tweet"/>
    <n v="0"/>
    <n v="0"/>
    <s v="-74.026675,40.683935 _x000a_-73.910408,40.683935 _x000a_-73.910408,40.877483 _x000a_-74.026675,40.877483"/>
    <s v="United States"/>
    <s v="US"/>
    <s v="Manhattan, NY"/>
    <s v="01a9a39529b27f36"/>
    <s v="Manhattan"/>
    <s v="city"/>
    <s v="https://api.twitter.com/1.1/geo/id/01a9a39529b27f36.json"/>
    <n v="1"/>
    <s v="1"/>
    <s v="2"/>
    <m/>
    <m/>
    <m/>
    <m/>
    <m/>
    <m/>
    <m/>
    <m/>
    <m/>
  </r>
  <r>
    <s v="middleclassdem"/>
    <s v="kaiserfamfound"/>
    <m/>
    <m/>
    <m/>
    <m/>
    <m/>
    <m/>
    <m/>
    <m/>
    <s v="No"/>
    <n v="44"/>
    <m/>
    <m/>
    <x v="0"/>
    <d v="2019-10-15T11:09:33.000"/>
    <s v="@ddiamond @kaiserfamfound Great job, corporate Democrats! This is a wonderful way to depress your own turnout and ensure Trump/Pence get four more years."/>
    <m/>
    <m/>
    <x v="0"/>
    <m/>
    <s v="http://pbs.twimg.com/profile_images/620124606125355008/Z7jolz_M_normal.jpg"/>
    <x v="30"/>
    <s v="https://twitter.com/#!/middleclassdem/status/1184063759892897792"/>
    <m/>
    <m/>
    <s v="1184063759892897792"/>
    <s v="1184062612637663232"/>
    <b v="0"/>
    <n v="0"/>
    <s v="16868756"/>
    <b v="0"/>
    <s v="en"/>
    <m/>
    <s v=""/>
    <b v="0"/>
    <n v="0"/>
    <s v=""/>
    <s v="Twitter Web App"/>
    <b v="0"/>
    <s v="1184062612637663232"/>
    <s v="Tweet"/>
    <n v="0"/>
    <n v="0"/>
    <m/>
    <m/>
    <m/>
    <m/>
    <m/>
    <m/>
    <m/>
    <m/>
    <n v="2"/>
    <s v="1"/>
    <s v="2"/>
    <m/>
    <m/>
    <m/>
    <m/>
    <m/>
    <m/>
    <m/>
    <m/>
    <m/>
  </r>
  <r>
    <s v="middleclassdem"/>
    <s v="kaiserfamfound"/>
    <m/>
    <m/>
    <m/>
    <m/>
    <m/>
    <m/>
    <m/>
    <m/>
    <s v="No"/>
    <n v="46"/>
    <m/>
    <m/>
    <x v="0"/>
    <d v="2019-10-15T11:13:12.000"/>
    <s v="@ddiamond @kaiserfamfound It's like the people who helped lead Clinton to the biggest electoral defeat for Democrats since the 1980s weren't satisfied with their work, and wanted to one-up themselves by again alienating progressives. Well done, Dem establishment! The Trump-Pence campaign thanks you."/>
    <m/>
    <m/>
    <x v="0"/>
    <m/>
    <s v="http://pbs.twimg.com/profile_images/620124606125355008/Z7jolz_M_normal.jpg"/>
    <x v="31"/>
    <s v="https://twitter.com/#!/middleclassdem/status/1184064675828260864"/>
    <m/>
    <m/>
    <s v="1184064675828260864"/>
    <s v="1184063759892897792"/>
    <b v="0"/>
    <n v="0"/>
    <s v="3277109490"/>
    <b v="0"/>
    <s v="en"/>
    <m/>
    <s v=""/>
    <b v="0"/>
    <n v="0"/>
    <s v=""/>
    <s v="Twitter Web App"/>
    <b v="0"/>
    <s v="1184063759892897792"/>
    <s v="Tweet"/>
    <n v="0"/>
    <n v="0"/>
    <m/>
    <m/>
    <m/>
    <m/>
    <m/>
    <m/>
    <m/>
    <m/>
    <n v="2"/>
    <s v="1"/>
    <s v="2"/>
    <m/>
    <m/>
    <m/>
    <m/>
    <m/>
    <m/>
    <m/>
    <m/>
    <m/>
  </r>
  <r>
    <s v="consdemo"/>
    <s v="middleclassdem"/>
    <m/>
    <m/>
    <m/>
    <m/>
    <m/>
    <m/>
    <m/>
    <m/>
    <s v="No"/>
    <n v="48"/>
    <m/>
    <m/>
    <x v="1"/>
    <d v="2019-10-15T12:11:04.000"/>
    <s v="@MiddleClassDem @ddiamond @kaiserfamfound Sorry, it isn’t the fault of “corporate Democrats.”  Telling folks they have to give their current health ins plan whether they want to or not was never going to be popular."/>
    <m/>
    <m/>
    <x v="0"/>
    <m/>
    <s v="http://pbs.twimg.com/profile_images/974083044268216320/QMrPA_Dp_normal.jpg"/>
    <x v="32"/>
    <s v="https://twitter.com/#!/consdemo/status/1184079239567564800"/>
    <m/>
    <m/>
    <s v="1184079239567564800"/>
    <s v="1184063759892897792"/>
    <b v="0"/>
    <n v="0"/>
    <s v="3277109490"/>
    <b v="0"/>
    <s v="en"/>
    <m/>
    <s v=""/>
    <b v="0"/>
    <n v="0"/>
    <s v=""/>
    <s v="Twitter for iPhone"/>
    <b v="0"/>
    <s v="1184063759892897792"/>
    <s v="Tweet"/>
    <n v="0"/>
    <n v="0"/>
    <m/>
    <m/>
    <m/>
    <m/>
    <m/>
    <m/>
    <m/>
    <m/>
    <n v="1"/>
    <s v="1"/>
    <s v="1"/>
    <m/>
    <m/>
    <m/>
    <m/>
    <m/>
    <m/>
    <m/>
    <m/>
    <m/>
  </r>
  <r>
    <s v="bukiwilliams"/>
    <s v="ddiamond"/>
    <m/>
    <m/>
    <m/>
    <m/>
    <m/>
    <m/>
    <m/>
    <m/>
    <s v="No"/>
    <n v="51"/>
    <m/>
    <m/>
    <x v="0"/>
    <d v="2019-10-15T13:28:03.000"/>
    <s v="RT @ddiamond: As recently as April, Medicare for All had an 18-point edge in favorability among the general public._x000a__x000a_That’s now down to 4 p…"/>
    <m/>
    <m/>
    <x v="0"/>
    <m/>
    <s v="http://pbs.twimg.com/profile_images/653375721415553024/tG9paGNb_normal.jpg"/>
    <x v="33"/>
    <s v="https://twitter.com/#!/bukiwilliams/status/1184098611413573638"/>
    <m/>
    <m/>
    <s v="1184098611413573638"/>
    <m/>
    <b v="0"/>
    <n v="0"/>
    <s v=""/>
    <b v="0"/>
    <s v="en"/>
    <m/>
    <s v=""/>
    <b v="0"/>
    <n v="7"/>
    <s v="1184062612637663232"/>
    <s v="Twitter for iPad"/>
    <b v="0"/>
    <s v="1184062612637663232"/>
    <s v="Tweet"/>
    <n v="0"/>
    <n v="0"/>
    <m/>
    <m/>
    <m/>
    <m/>
    <m/>
    <m/>
    <m/>
    <m/>
    <n v="1"/>
    <s v="1"/>
    <s v="1"/>
    <n v="0"/>
    <n v="0"/>
    <n v="0"/>
    <n v="0"/>
    <n v="0"/>
    <n v="0"/>
    <n v="27"/>
    <n v="100"/>
    <n v="27"/>
  </r>
  <r>
    <s v="kff"/>
    <s v="kff"/>
    <m/>
    <m/>
    <m/>
    <m/>
    <m/>
    <m/>
    <m/>
    <m/>
    <s v="No"/>
    <n v="52"/>
    <m/>
    <m/>
    <x v="2"/>
    <d v="2019-08-06T15:16:01.000"/>
    <s v="Most Americans do not know about PrEP, a prescription medication that dramatically lowers the risk of getting #HIV when taken as a preventive measure. _x000a__x000a_Awareness of PrEP is highest (55%) among black Americans. https://t.co/6yNICuym5e https://t.co/Q92VTULmd6"/>
    <s v="https://www.kff.org/hivaids/poll-finding/kff-health-tracking-poll-march-2019/"/>
    <s v="kff.org"/>
    <x v="4"/>
    <s v="https://pbs.twimg.com/media/EBS81jNXoAAJU5k.jpg"/>
    <s v="https://pbs.twimg.com/media/EBS81jNXoAAJU5k.jpg"/>
    <x v="34"/>
    <s v="https://twitter.com/#!/kff/status/1158758634731520000"/>
    <m/>
    <m/>
    <s v="1158758634731520000"/>
    <m/>
    <b v="0"/>
    <n v="3"/>
    <s v=""/>
    <b v="0"/>
    <s v="en"/>
    <m/>
    <s v=""/>
    <b v="0"/>
    <n v="5"/>
    <s v=""/>
    <s v="Sprout Social"/>
    <b v="0"/>
    <s v="1158758634731520000"/>
    <s v="Retweet"/>
    <n v="0"/>
    <n v="0"/>
    <m/>
    <m/>
    <m/>
    <m/>
    <m/>
    <m/>
    <m/>
    <m/>
    <n v="1"/>
    <s v="4"/>
    <s v="4"/>
    <n v="0"/>
    <n v="0"/>
    <n v="1"/>
    <n v="3.0303030303030303"/>
    <n v="0"/>
    <n v="0"/>
    <n v="32"/>
    <n v="96.96969696969697"/>
    <n v="33"/>
  </r>
  <r>
    <s v="craigpalosky"/>
    <s v="kff"/>
    <m/>
    <m/>
    <m/>
    <m/>
    <m/>
    <m/>
    <m/>
    <m/>
    <s v="No"/>
    <n v="53"/>
    <m/>
    <m/>
    <x v="0"/>
    <d v="2019-10-08T13:07:17.000"/>
    <s v="RT @KFF: Most Americans do not know about PrEP, a prescription medication that dramatically lowers the risk of getting #HIV when taken as a…"/>
    <m/>
    <m/>
    <x v="4"/>
    <m/>
    <s v="http://pbs.twimg.com/profile_images/423927594778509312/YvugPha5_normal.jpeg"/>
    <x v="35"/>
    <s v="https://twitter.com/#!/craigpalosky/status/1181556671954477056"/>
    <m/>
    <m/>
    <s v="1181556671954477056"/>
    <m/>
    <b v="0"/>
    <n v="0"/>
    <s v=""/>
    <b v="0"/>
    <s v="en"/>
    <m/>
    <s v=""/>
    <b v="0"/>
    <n v="5"/>
    <s v="1158758634731520000"/>
    <s v="Twitter Web Client"/>
    <b v="0"/>
    <s v="1158758634731520000"/>
    <s v="Tweet"/>
    <n v="0"/>
    <n v="0"/>
    <m/>
    <m/>
    <m/>
    <m/>
    <m/>
    <m/>
    <m/>
    <m/>
    <n v="1"/>
    <s v="4"/>
    <s v="4"/>
    <n v="0"/>
    <n v="0"/>
    <n v="1"/>
    <n v="4.166666666666667"/>
    <n v="0"/>
    <n v="0"/>
    <n v="23"/>
    <n v="95.83333333333333"/>
    <n v="24"/>
  </r>
  <r>
    <s v="levshapiro"/>
    <s v="jrovner"/>
    <m/>
    <m/>
    <m/>
    <m/>
    <m/>
    <m/>
    <m/>
    <m/>
    <s v="No"/>
    <n v="54"/>
    <m/>
    <m/>
    <x v="0"/>
    <d v="2019-10-15T18:58:40.000"/>
    <s v="The complicated, political, expensive, seemingly eternal us healthcare debate explained_x000a_https://t.co/0YgN1VJcXb #healthcare @kaiserfamfound @BMJ_Open @jrovner"/>
    <s v="https://www.bmj.com/content/367/bmj.l5885"/>
    <s v="bmj.com"/>
    <x v="5"/>
    <m/>
    <s v="http://pbs.twimg.com/profile_images/1446714635/headshot_beard_normal.jpg"/>
    <x v="36"/>
    <s v="https://twitter.com/#!/levshapiro/status/1184181815277432832"/>
    <m/>
    <m/>
    <s v="1184181815277432832"/>
    <m/>
    <b v="0"/>
    <n v="0"/>
    <s v=""/>
    <b v="0"/>
    <s v="en"/>
    <m/>
    <s v=""/>
    <b v="0"/>
    <n v="0"/>
    <s v=""/>
    <s v="Twitter for Android"/>
    <b v="0"/>
    <s v="1184181815277432832"/>
    <s v="Tweet"/>
    <n v="0"/>
    <n v="0"/>
    <m/>
    <m/>
    <m/>
    <m/>
    <m/>
    <m/>
    <m/>
    <m/>
    <n v="1"/>
    <s v="5"/>
    <s v="5"/>
    <m/>
    <m/>
    <m/>
    <m/>
    <m/>
    <m/>
    <m/>
    <m/>
    <m/>
  </r>
  <r>
    <s v="ddiamond"/>
    <s v="kaiserfamfound"/>
    <m/>
    <m/>
    <m/>
    <m/>
    <m/>
    <m/>
    <m/>
    <m/>
    <s v="No"/>
    <n v="57"/>
    <m/>
    <m/>
    <x v="0"/>
    <d v="2019-10-15T11:05:00.000"/>
    <s v="As recently as April, Medicare for All had an 18-point edge in favorability among the general public._x000a__x000a_That’s now down to 4 points in the latest @KaiserFamFound tracking poll. https://t.co/Bm2B01w56p https://t.co/oaRUVnHf3Z"/>
    <s v="https://www.kff.org/health-reform/poll-finding/kff-health-tracking-poll-october-2019"/>
    <s v="kff.org"/>
    <x v="0"/>
    <s v="https://pbs.twimg.com/media/EG5J_JQXYAIfOcF.jpg"/>
    <s v="https://pbs.twimg.com/media/EG5J_JQXYAIfOcF.jpg"/>
    <x v="37"/>
    <s v="https://twitter.com/#!/ddiamond/status/1184062612637663232"/>
    <m/>
    <m/>
    <s v="1184062612637663232"/>
    <m/>
    <b v="0"/>
    <n v="2"/>
    <s v=""/>
    <b v="0"/>
    <s v="en"/>
    <m/>
    <s v=""/>
    <b v="0"/>
    <n v="5"/>
    <s v=""/>
    <s v="TweetDeck"/>
    <b v="0"/>
    <s v="1184062612637663232"/>
    <s v="Tweet"/>
    <n v="0"/>
    <n v="0"/>
    <m/>
    <m/>
    <m/>
    <m/>
    <m/>
    <m/>
    <m/>
    <m/>
    <n v="1"/>
    <s v="1"/>
    <s v="2"/>
    <n v="0"/>
    <n v="0"/>
    <n v="0"/>
    <n v="0"/>
    <n v="0"/>
    <n v="0"/>
    <n v="31"/>
    <n v="100"/>
    <n v="31"/>
  </r>
  <r>
    <s v="craigpalosky"/>
    <s v="ddiamond"/>
    <m/>
    <m/>
    <m/>
    <m/>
    <m/>
    <m/>
    <m/>
    <m/>
    <s v="No"/>
    <n v="58"/>
    <m/>
    <m/>
    <x v="0"/>
    <d v="2019-10-15T15:19:17.000"/>
    <s v="RT @ddiamond: As recently as April, Medicare for All had an 18-point edge in favorability among the general public._x000a__x000a_That’s now down to 4 p…"/>
    <m/>
    <m/>
    <x v="0"/>
    <m/>
    <s v="http://pbs.twimg.com/profile_images/423927594778509312/YvugPha5_normal.jpeg"/>
    <x v="38"/>
    <s v="https://twitter.com/#!/craigpalosky/status/1184126607243563009"/>
    <m/>
    <m/>
    <s v="1184126607243563009"/>
    <m/>
    <b v="0"/>
    <n v="0"/>
    <s v=""/>
    <b v="0"/>
    <s v="en"/>
    <m/>
    <s v=""/>
    <b v="0"/>
    <n v="7"/>
    <s v="1184062612637663232"/>
    <s v="Hootsuite Inc."/>
    <b v="0"/>
    <s v="1184062612637663232"/>
    <s v="Tweet"/>
    <n v="0"/>
    <n v="0"/>
    <m/>
    <m/>
    <m/>
    <m/>
    <m/>
    <m/>
    <m/>
    <m/>
    <n v="1"/>
    <s v="4"/>
    <s v="1"/>
    <n v="0"/>
    <n v="0"/>
    <n v="0"/>
    <n v="0"/>
    <n v="0"/>
    <n v="0"/>
    <n v="27"/>
    <n v="100"/>
    <n v="27"/>
  </r>
  <r>
    <s v="brenda11831"/>
    <s v="ddiamond"/>
    <m/>
    <m/>
    <m/>
    <m/>
    <m/>
    <m/>
    <m/>
    <m/>
    <s v="No"/>
    <n v="59"/>
    <m/>
    <m/>
    <x v="1"/>
    <d v="2019-10-15T19:23:21.000"/>
    <s v="@ddiamond @kaiserfamfound &quot; following Nancy Pelosi’s announcement of impeachment, the public is divided, will it keep Congress from addressing key health care issues?&quot;_x000a__x000a_I was always suspicious the impeachment_x000a_just when single payer seem within reach_x000a__x000a_s.p. will do a number on the healthcare industries"/>
    <m/>
    <m/>
    <x v="0"/>
    <m/>
    <s v="http://pbs.twimg.com/profile_images/772106061700558848/DFssL6vW_normal.jpg"/>
    <x v="39"/>
    <s v="https://twitter.com/#!/brenda11831/status/1184188027167498247"/>
    <m/>
    <m/>
    <s v="1184188027167498247"/>
    <s v="1184062612637663232"/>
    <b v="0"/>
    <n v="0"/>
    <s v="16868756"/>
    <b v="0"/>
    <s v="en"/>
    <m/>
    <s v=""/>
    <b v="0"/>
    <n v="0"/>
    <s v=""/>
    <s v="Twitter Web App"/>
    <b v="0"/>
    <s v="1184062612637663232"/>
    <s v="Tweet"/>
    <n v="0"/>
    <n v="0"/>
    <m/>
    <m/>
    <m/>
    <m/>
    <m/>
    <m/>
    <m/>
    <m/>
    <n v="1"/>
    <s v="1"/>
    <s v="1"/>
    <m/>
    <m/>
    <m/>
    <m/>
    <m/>
    <m/>
    <m/>
    <m/>
    <m/>
  </r>
  <r>
    <s v="pndblog"/>
    <s v="washingtonpost"/>
    <m/>
    <m/>
    <m/>
    <m/>
    <m/>
    <m/>
    <m/>
    <m/>
    <s v="No"/>
    <n v="61"/>
    <m/>
    <m/>
    <x v="0"/>
    <d v="2019-10-15T19:30:30.000"/>
    <s v=".@washingtonpost, @KaiserFamFound survey finds evidence of widespread #sexualviolence at 33 universities https://t.co/W1PsYj19zx #highered #MeToo"/>
    <s v="https://www.washingtonpost.com/local/education/survey-finds-evidence-of-widespread-sexual-violence-at-33-universities/2019/10/14/bd75dcde-ee82-11e9-b648-76bcf86eb67e_story.html?hootPostID=99a126f1bdb350cc7aabe42d326b4d3d"/>
    <s v="washingtonpost.com"/>
    <x v="6"/>
    <m/>
    <s v="http://pbs.twimg.com/profile_images/1110562772398551041/PCB5Kjbj_normal.png"/>
    <x v="40"/>
    <s v="https://twitter.com/#!/pndblog/status/1184189827983523842"/>
    <m/>
    <m/>
    <s v="1184189827983523842"/>
    <m/>
    <b v="0"/>
    <n v="0"/>
    <s v=""/>
    <b v="0"/>
    <s v="en"/>
    <m/>
    <s v=""/>
    <b v="0"/>
    <n v="0"/>
    <s v=""/>
    <s v="Hootsuite Inc."/>
    <b v="0"/>
    <s v="1184189827983523842"/>
    <s v="Tweet"/>
    <n v="0"/>
    <n v="0"/>
    <m/>
    <m/>
    <m/>
    <m/>
    <m/>
    <m/>
    <m/>
    <m/>
    <n v="1"/>
    <s v="2"/>
    <s v="2"/>
    <n v="0"/>
    <n v="0"/>
    <n v="0"/>
    <n v="0"/>
    <n v="0"/>
    <n v="0"/>
    <n v="13"/>
    <n v="100"/>
    <n v="13"/>
  </r>
  <r>
    <s v="pndblog"/>
    <s v="kaiserfamfound"/>
    <m/>
    <m/>
    <m/>
    <m/>
    <m/>
    <m/>
    <m/>
    <m/>
    <s v="No"/>
    <n v="63"/>
    <m/>
    <m/>
    <x v="0"/>
    <d v="2019-10-15T20:30:18.000"/>
    <s v="Community #Health Centers Report #Immigrant Patients Are Declining to Enroll in #Medicaid or Renew Coverage Amid Concerns About Changes to Public Charge Rules https://t.co/i3ODuUHgSd @KaiserFamFound"/>
    <s v="https://www.kff.org/medicaid/press-release/many-community-health-centers-report-that-immigrant-patients-are-declining-to-enroll-in-medicaid-or-renew-their-coverage-amid-concerns-about-changes-to-public-charge-rules/?hootPostID=ad18b216cf1482ac5d95aee4950a144a"/>
    <s v="kff.org"/>
    <x v="7"/>
    <m/>
    <s v="http://pbs.twimg.com/profile_images/1110562772398551041/PCB5Kjbj_normal.png"/>
    <x v="41"/>
    <s v="https://twitter.com/#!/pndblog/status/1184204875283996673"/>
    <m/>
    <m/>
    <s v="1184204875283996673"/>
    <m/>
    <b v="0"/>
    <n v="0"/>
    <s v=""/>
    <b v="0"/>
    <s v="en"/>
    <m/>
    <s v=""/>
    <b v="0"/>
    <n v="0"/>
    <s v=""/>
    <s v="Hootsuite Inc."/>
    <b v="0"/>
    <s v="1184204875283996673"/>
    <s v="Tweet"/>
    <n v="0"/>
    <n v="0"/>
    <m/>
    <m/>
    <m/>
    <m/>
    <m/>
    <m/>
    <m/>
    <m/>
    <n v="2"/>
    <s v="2"/>
    <s v="2"/>
    <n v="0"/>
    <n v="0"/>
    <n v="2"/>
    <n v="8.333333333333334"/>
    <n v="0"/>
    <n v="0"/>
    <n v="22"/>
    <n v="91.66666666666667"/>
    <n v="24"/>
  </r>
  <r>
    <s v="preexistingorg"/>
    <s v="craigpalosky"/>
    <m/>
    <m/>
    <m/>
    <m/>
    <m/>
    <m/>
    <m/>
    <m/>
    <s v="No"/>
    <n v="64"/>
    <m/>
    <m/>
    <x v="0"/>
    <d v="2018-03-15T04:00:50.000"/>
    <s v="From @KaiserFamFound: @arjeter @CraigPalosky paint a devastating picture for Obamcare repeal. #ProtectOurCare! https://t.co/eQZgGgbIuj https://t.co/HR8TEiHjQe"/>
    <s v="http://kff.org/health-reform/press-release/an-estimated-52-million-adults-have-pre-existing-conditions-that-would-make-them-uninsurable-pre-obamacare/?utm_sq=fozcn8izas&amp;utm_source=Twitter&amp;utm_medium=social&amp;utm_campaign=PreexistingOrg&amp;utm_content=News+and+Stats"/>
    <s v="kff.org"/>
    <x v="8"/>
    <s v="https://pbs.twimg.com/media/DYTRESBW4AAW3zB.jpg"/>
    <s v="https://pbs.twimg.com/media/DYTRESBW4AAW3zB.jpg"/>
    <x v="42"/>
    <s v="https://twitter.com/#!/preexistingorg/status/974133295335297025"/>
    <m/>
    <m/>
    <s v="974133295335297025"/>
    <m/>
    <b v="0"/>
    <n v="4"/>
    <s v=""/>
    <b v="0"/>
    <s v="en"/>
    <m/>
    <s v=""/>
    <b v="0"/>
    <n v="2"/>
    <s v=""/>
    <s v="SmarterQueue"/>
    <b v="0"/>
    <s v="974133295335297025"/>
    <s v="Retweet"/>
    <n v="0"/>
    <n v="0"/>
    <m/>
    <m/>
    <m/>
    <m/>
    <m/>
    <m/>
    <m/>
    <m/>
    <n v="2"/>
    <s v="4"/>
    <s v="4"/>
    <m/>
    <m/>
    <m/>
    <m/>
    <m/>
    <m/>
    <m/>
    <m/>
    <m/>
  </r>
  <r>
    <s v="preexistingorg"/>
    <s v="craigpalosky"/>
    <m/>
    <m/>
    <m/>
    <m/>
    <m/>
    <m/>
    <m/>
    <m/>
    <s v="No"/>
    <n v="65"/>
    <m/>
    <m/>
    <x v="0"/>
    <d v="2019-10-17T21:00:55.000"/>
    <s v="RT @PreexistingOrg: From @KaiserFamFound: @arjeter @CraigPalosky paint a devastating picture for Obamcare repeal. #ProtectOurCare! https://…"/>
    <m/>
    <m/>
    <x v="8"/>
    <m/>
    <s v="http://pbs.twimg.com/profile_images/797975493442093056/kgbgNdGl_normal.jpg"/>
    <x v="43"/>
    <s v="https://twitter.com/#!/preexistingorg/status/1184937357612666894"/>
    <m/>
    <m/>
    <s v="1184937357612666894"/>
    <m/>
    <b v="0"/>
    <n v="0"/>
    <s v=""/>
    <b v="0"/>
    <s v="en"/>
    <m/>
    <s v=""/>
    <b v="0"/>
    <n v="2"/>
    <s v="974133295335297025"/>
    <s v="SmarterQueue"/>
    <b v="0"/>
    <s v="974133295335297025"/>
    <s v="Tweet"/>
    <n v="0"/>
    <n v="0"/>
    <m/>
    <m/>
    <m/>
    <m/>
    <m/>
    <m/>
    <m/>
    <m/>
    <n v="2"/>
    <s v="4"/>
    <s v="4"/>
    <m/>
    <m/>
    <m/>
    <m/>
    <m/>
    <m/>
    <m/>
    <m/>
    <m/>
  </r>
  <r>
    <s v="randalldrew"/>
    <s v="slideshare"/>
    <m/>
    <m/>
    <m/>
    <m/>
    <m/>
    <m/>
    <m/>
    <m/>
    <s v="No"/>
    <n v="70"/>
    <m/>
    <m/>
    <x v="0"/>
    <d v="2019-10-21T03:11:15.000"/>
    <s v="Public Opinion on Single-payer National Health Plans and Expanding Access to ... by @kaiserfamfound https://t.co/m0XsCXP0N2 via @SlideShare"/>
    <s v="https://www.slideshare.net/KaiserFamilyFoundation/public-opinion-on-singlepayer-national-health-plans-and-expanding-access-to-medicare-coverage-182398494?ref=https://www.kff.org/slideshow/public-opinion-on-single-payer-national-health-plans-and-expanding-access-to-medicare-coverage/"/>
    <s v="slideshare.net"/>
    <x v="0"/>
    <m/>
    <s v="http://pbs.twimg.com/profile_images/695318180802248704/bAdG0-_6_normal.jpg"/>
    <x v="44"/>
    <s v="https://twitter.com/#!/randalldrew/status/1186117718430420992"/>
    <m/>
    <m/>
    <s v="1186117718430420992"/>
    <m/>
    <b v="0"/>
    <n v="0"/>
    <s v=""/>
    <b v="0"/>
    <s v="en"/>
    <m/>
    <s v=""/>
    <b v="0"/>
    <n v="0"/>
    <s v=""/>
    <s v="Twitter for Android"/>
    <b v="0"/>
    <s v="1186117718430420992"/>
    <s v="Tweet"/>
    <n v="0"/>
    <n v="0"/>
    <m/>
    <m/>
    <m/>
    <m/>
    <m/>
    <m/>
    <m/>
    <m/>
    <n v="1"/>
    <s v="2"/>
    <s v="2"/>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47">
    <i>
      <x v="1"/>
    </i>
    <i r="1">
      <x v="3"/>
    </i>
    <i r="2">
      <x v="75"/>
    </i>
    <i r="3">
      <x v="5"/>
    </i>
    <i>
      <x v="2"/>
    </i>
    <i r="1">
      <x v="1"/>
    </i>
    <i r="2">
      <x v="29"/>
    </i>
    <i r="3">
      <x v="18"/>
    </i>
    <i r="1">
      <x v="8"/>
    </i>
    <i r="2">
      <x v="219"/>
    </i>
    <i r="3">
      <x v="16"/>
    </i>
    <i r="1">
      <x v="10"/>
    </i>
    <i r="2">
      <x v="278"/>
    </i>
    <i r="3">
      <x v="20"/>
    </i>
    <i r="2">
      <x v="281"/>
    </i>
    <i r="3">
      <x v="20"/>
    </i>
    <i r="2">
      <x v="282"/>
    </i>
    <i r="3">
      <x v="8"/>
    </i>
    <i r="3">
      <x v="12"/>
    </i>
    <i r="3">
      <x v="14"/>
    </i>
    <i r="3">
      <x v="23"/>
    </i>
    <i r="2">
      <x v="283"/>
    </i>
    <i r="3">
      <x v="20"/>
    </i>
    <i r="3">
      <x v="22"/>
    </i>
    <i r="2">
      <x v="284"/>
    </i>
    <i r="3">
      <x v="17"/>
    </i>
    <i r="3">
      <x v="20"/>
    </i>
    <i r="2">
      <x v="285"/>
    </i>
    <i r="3">
      <x v="20"/>
    </i>
    <i r="2">
      <x v="287"/>
    </i>
    <i r="3">
      <x v="15"/>
    </i>
    <i r="3">
      <x v="17"/>
    </i>
    <i r="2">
      <x v="288"/>
    </i>
    <i r="3">
      <x v="23"/>
    </i>
    <i r="2">
      <x v="289"/>
    </i>
    <i r="3">
      <x v="12"/>
    </i>
    <i r="3">
      <x v="13"/>
    </i>
    <i r="3">
      <x v="14"/>
    </i>
    <i r="3">
      <x v="16"/>
    </i>
    <i r="3">
      <x v="19"/>
    </i>
    <i r="3">
      <x v="20"/>
    </i>
    <i r="3">
      <x v="21"/>
    </i>
    <i r="2">
      <x v="291"/>
    </i>
    <i r="3">
      <x v="22"/>
    </i>
    <i r="2">
      <x v="295"/>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
        <i x="2" s="1"/>
        <i x="3" s="1"/>
        <i x="1" s="1"/>
        <i x="7" s="1"/>
        <i x="5" s="1"/>
        <i x="4" s="1"/>
        <i x="8"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1" totalsRowShown="0" headerRowDxfId="432" dataDxfId="431">
  <autoFilter ref="A2:BL71"/>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1" totalsRowShown="0" headerRowDxfId="270" dataDxfId="269">
  <autoFilter ref="A14:N21"/>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N34" totalsRowShown="0" headerRowDxfId="253" dataDxfId="252">
  <autoFilter ref="A24:N34"/>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N47" totalsRowShown="0" headerRowDxfId="236" dataDxfId="235">
  <autoFilter ref="A37:N47"/>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N60" totalsRowShown="0" headerRowDxfId="219" dataDxfId="218">
  <autoFilter ref="A50:N60"/>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N66" totalsRowShown="0" headerRowDxfId="202" dataDxfId="201">
  <autoFilter ref="A63:N66"/>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9" totalsRowShown="0" headerRowDxfId="199" dataDxfId="198">
  <autoFilter ref="A69:N7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N92" totalsRowShown="0" headerRowDxfId="168" dataDxfId="167">
  <autoFilter ref="A82:N9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18" totalsRowShown="0" headerRowDxfId="141" dataDxfId="140">
  <autoFilter ref="A1:G21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4" totalsRowShown="0" headerRowDxfId="379" dataDxfId="378">
  <autoFilter ref="A2:BS44"/>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96" totalsRowShown="0" headerRowDxfId="132" dataDxfId="131">
  <autoFilter ref="A1:L19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88" dataDxfId="87">
  <autoFilter ref="A2:C1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7" totalsRowShown="0" headerRowDxfId="64" dataDxfId="63">
  <autoFilter ref="A2:BL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33" dataDxfId="332">
  <autoFilter ref="A1:C43"/>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fscme.org/now/the-affordable-care-act-is-not-jenga-its-not-a-game-period" TargetMode="External" /><Relationship Id="rId2" Type="http://schemas.openxmlformats.org/officeDocument/2006/relationships/hyperlink" Target="https://www.kff.org/health-costs/press-release/poll-nearly-1-in-4-americans-taking-prescription-drugs-say-its-difficult-to-afford-medicines-including-larger-shares-with-low-incomes/" TargetMode="External" /><Relationship Id="rId3" Type="http://schemas.openxmlformats.org/officeDocument/2006/relationships/hyperlink" Target="https://www.afscme.org/now/the-affordable-care-act-is-not-jenga-its-not-a-game-period" TargetMode="External" /><Relationship Id="rId4" Type="http://schemas.openxmlformats.org/officeDocument/2006/relationships/hyperlink" Target="http://this.is/this.is/" TargetMode="External" /><Relationship Id="rId5" Type="http://schemas.openxmlformats.org/officeDocument/2006/relationships/hyperlink" Target="https://www.kff.org/slideshow/public-opinion-on-womens-health-and-preventive-care/?utm_source=dlvr.it&amp;utm_medium=twitter" TargetMode="External" /><Relationship Id="rId6" Type="http://schemas.openxmlformats.org/officeDocument/2006/relationships/hyperlink" Target="https://www.kff.org/presidents-message/?utm_source=dlvr.it&amp;utm_medium=twitter" TargetMode="External" /><Relationship Id="rId7" Type="http://schemas.openxmlformats.org/officeDocument/2006/relationships/hyperlink" Target="https://www.kff.org/data-collection/mental-health-and-substance-use/?utm_source=dlvr.it&amp;utm_medium=twitter" TargetMode="External" /><Relationship Id="rId8" Type="http://schemas.openxmlformats.org/officeDocument/2006/relationships/hyperlink" Target="https://www.kff.org/disparities-policy/fact-sheet/president-trumps-proclamation-suspending-entry-for-immigrants-without-health-coverage/?utm_source=dlvr.it&amp;utm_medium=twitter" TargetMode="External" /><Relationship Id="rId9" Type="http://schemas.openxmlformats.org/officeDocument/2006/relationships/hyperlink" Target="https://www.kff.org/medicaid/event/addressing-health-and-social-needs-of-californias-immigrant-families-lessons-learned-from-local-responses-and-future-priorities/?utm_source=dlvr.it&amp;utm_medium=twitter" TargetMode="External" /><Relationship Id="rId10" Type="http://schemas.openxmlformats.org/officeDocument/2006/relationships/hyperlink" Target="https://www.kff.org/global-health-policy/fact-sheet/the-u-s-government-and-global-polio-efforts/?utm_source=dlvr.it&amp;utm_medium=twitter" TargetMode="External" /><Relationship Id="rId11" Type="http://schemas.openxmlformats.org/officeDocument/2006/relationships/hyperlink" Target="https://www.kff.org/slideshow/public-opinion-on-womens-health-and-preventive-care/?utm_source=dlvr.it&amp;utm_medium=twitter" TargetMode="External" /><Relationship Id="rId12" Type="http://schemas.openxmlformats.org/officeDocument/2006/relationships/hyperlink" Target="https://www.healthsystemtracker.org/brief/how-affordability-of-health-care-varies-by-income-among-people-with-employer-coverage/" TargetMode="External" /><Relationship Id="rId13" Type="http://schemas.openxmlformats.org/officeDocument/2006/relationships/hyperlink" Target="https://www.healthsystemtracker.org/brief/how-affordability-of-health-care-varies-by-income-among-people-with-employer-coverage/" TargetMode="External" /><Relationship Id="rId14" Type="http://schemas.openxmlformats.org/officeDocument/2006/relationships/hyperlink" Target="https://www.kff.org/hivaids/poll-finding/kff-health-tracking-poll-march-2019/" TargetMode="External" /><Relationship Id="rId15" Type="http://schemas.openxmlformats.org/officeDocument/2006/relationships/hyperlink" Target="https://www.bmj.com/content/367/bmj.l5885" TargetMode="External" /><Relationship Id="rId16" Type="http://schemas.openxmlformats.org/officeDocument/2006/relationships/hyperlink" Target="https://www.bmj.com/content/367/bmj.l5885" TargetMode="External" /><Relationship Id="rId17" Type="http://schemas.openxmlformats.org/officeDocument/2006/relationships/hyperlink" Target="https://www.bmj.com/content/367/bmj.l5885" TargetMode="External" /><Relationship Id="rId18" Type="http://schemas.openxmlformats.org/officeDocument/2006/relationships/hyperlink" Target="https://www.kff.org/health-reform/poll-finding/kff-health-tracking-poll-october-2019" TargetMode="External" /><Relationship Id="rId19" Type="http://schemas.openxmlformats.org/officeDocument/2006/relationships/hyperlink" Target="https://www.washingtonpost.com/local/education/survey-finds-evidence-of-widespread-sexual-violence-at-33-universities/2019/10/14/bd75dcde-ee82-11e9-b648-76bcf86eb67e_story.html?hootPostID=99a126f1bdb350cc7aabe42d326b4d3d" TargetMode="External" /><Relationship Id="rId20" Type="http://schemas.openxmlformats.org/officeDocument/2006/relationships/hyperlink" Target="https://www.washingtonpost.com/local/education/survey-finds-evidence-of-widespread-sexual-violence-at-33-universities/2019/10/14/bd75dcde-ee82-11e9-b648-76bcf86eb67e_story.html?hootPostID=99a126f1bdb350cc7aabe42d326b4d3d" TargetMode="External" /><Relationship Id="rId21" Type="http://schemas.openxmlformats.org/officeDocument/2006/relationships/hyperlink" Target="https://www.kff.org/medicaid/press-release/many-community-health-centers-report-that-immigrant-patients-are-declining-to-enroll-in-medicaid-or-renew-their-coverage-amid-concerns-about-changes-to-public-charge-rules/?hootPostID=ad18b216cf1482ac5d95aee4950a144a" TargetMode="External" /><Relationship Id="rId22"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3"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4"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5" Type="http://schemas.openxmlformats.org/officeDocument/2006/relationships/hyperlink" Target="https://www.slideshare.net/KaiserFamilyFoundation/public-opinion-on-singlepayer-national-health-plans-and-expanding-access-to-medicare-coverage-182398494?ref=https://www.kff.org/slideshow/public-opinion-on-single-payer-national-health-plans-and-expanding-access-to-medicare-coverage/" TargetMode="External" /><Relationship Id="rId26" Type="http://schemas.openxmlformats.org/officeDocument/2006/relationships/hyperlink" Target="https://www.slideshare.net/KaiserFamilyFoundation/public-opinion-on-singlepayer-national-health-plans-and-expanding-access-to-medicare-coverage-182398494?ref=https://www.kff.org/slideshow/public-opinion-on-single-payer-national-health-plans-and-expanding-access-to-medicare-coverage/" TargetMode="External" /><Relationship Id="rId27" Type="http://schemas.openxmlformats.org/officeDocument/2006/relationships/hyperlink" Target="https://pbs.twimg.com/media/DyGMEU5WoAA2Ud7.jpg" TargetMode="External" /><Relationship Id="rId28" Type="http://schemas.openxmlformats.org/officeDocument/2006/relationships/hyperlink" Target="https://pbs.twimg.com/media/EGTGOPPUEAA_ANa.jpg" TargetMode="External" /><Relationship Id="rId29" Type="http://schemas.openxmlformats.org/officeDocument/2006/relationships/hyperlink" Target="https://pbs.twimg.com/media/DyGMEU5WoAA2Ud7.jpg" TargetMode="External" /><Relationship Id="rId30" Type="http://schemas.openxmlformats.org/officeDocument/2006/relationships/hyperlink" Target="https://pbs.twimg.com/media/EGdaF_fXUAAjlJ0.jpg" TargetMode="External" /><Relationship Id="rId31" Type="http://schemas.openxmlformats.org/officeDocument/2006/relationships/hyperlink" Target="https://pbs.twimg.com/media/EGDw5caU4AAc-Ip.png" TargetMode="External" /><Relationship Id="rId32" Type="http://schemas.openxmlformats.org/officeDocument/2006/relationships/hyperlink" Target="https://pbs.twimg.com/media/EGiBII1UcAAT3qh.png" TargetMode="External" /><Relationship Id="rId33" Type="http://schemas.openxmlformats.org/officeDocument/2006/relationships/hyperlink" Target="https://pbs.twimg.com/media/EGn0mWoVUAAPfpN.png" TargetMode="External" /><Relationship Id="rId34" Type="http://schemas.openxmlformats.org/officeDocument/2006/relationships/hyperlink" Target="https://pbs.twimg.com/media/EBS81jNXoAAJU5k.jpg" TargetMode="External" /><Relationship Id="rId35" Type="http://schemas.openxmlformats.org/officeDocument/2006/relationships/hyperlink" Target="https://pbs.twimg.com/media/EG5J_JQXYAIfOcF.jpg" TargetMode="External" /><Relationship Id="rId36" Type="http://schemas.openxmlformats.org/officeDocument/2006/relationships/hyperlink" Target="https://pbs.twimg.com/media/DYTRESBW4AAW3zB.jpg" TargetMode="External" /><Relationship Id="rId37" Type="http://schemas.openxmlformats.org/officeDocument/2006/relationships/hyperlink" Target="https://pbs.twimg.com/media/DYTRESBW4AAW3zB.jpg" TargetMode="External" /><Relationship Id="rId38" Type="http://schemas.openxmlformats.org/officeDocument/2006/relationships/hyperlink" Target="https://pbs.twimg.com/media/DYTRESBW4AAW3zB.jpg" TargetMode="External" /><Relationship Id="rId39" Type="http://schemas.openxmlformats.org/officeDocument/2006/relationships/hyperlink" Target="https://pbs.twimg.com/media/DyGMEU5WoAA2Ud7.jpg" TargetMode="External" /><Relationship Id="rId40" Type="http://schemas.openxmlformats.org/officeDocument/2006/relationships/hyperlink" Target="https://pbs.twimg.com/media/EGTGOPPUEAA_ANa.jpg" TargetMode="External" /><Relationship Id="rId41" Type="http://schemas.openxmlformats.org/officeDocument/2006/relationships/hyperlink" Target="http://pbs.twimg.com/profile_images/1091445511033417728/ntc9o_TR_normal.png" TargetMode="External" /><Relationship Id="rId42" Type="http://schemas.openxmlformats.org/officeDocument/2006/relationships/hyperlink" Target="https://pbs.twimg.com/media/DyGMEU5WoAA2Ud7.jpg" TargetMode="External" /><Relationship Id="rId43" Type="http://schemas.openxmlformats.org/officeDocument/2006/relationships/hyperlink" Target="http://pbs.twimg.com/profile_images/1017555241242247168/5tfCCIQt_normal.jpg" TargetMode="External" /><Relationship Id="rId44" Type="http://schemas.openxmlformats.org/officeDocument/2006/relationships/hyperlink" Target="http://pbs.twimg.com/profile_images/1017555241242247168/5tfCCIQt_normal.jpg" TargetMode="External" /><Relationship Id="rId45" Type="http://schemas.openxmlformats.org/officeDocument/2006/relationships/hyperlink" Target="http://pbs.twimg.com/profile_images/1175196416853106689/SnhYhv44_normal.jpg" TargetMode="External" /><Relationship Id="rId46" Type="http://schemas.openxmlformats.org/officeDocument/2006/relationships/hyperlink" Target="http://pbs.twimg.com/profile_images/1175196416853106689/SnhYhv44_normal.jpg" TargetMode="External" /><Relationship Id="rId47" Type="http://schemas.openxmlformats.org/officeDocument/2006/relationships/hyperlink" Target="https://pbs.twimg.com/media/EGdaF_fXUAAjlJ0.jpg" TargetMode="External" /><Relationship Id="rId48" Type="http://schemas.openxmlformats.org/officeDocument/2006/relationships/hyperlink" Target="http://pbs.twimg.com/profile_images/1175182200813154304/vG7dYQ59_normal.jpg" TargetMode="External" /><Relationship Id="rId49" Type="http://schemas.openxmlformats.org/officeDocument/2006/relationships/hyperlink" Target="http://pbs.twimg.com/profile_images/1175182200813154304/vG7dYQ59_normal.jpg" TargetMode="External" /><Relationship Id="rId50" Type="http://schemas.openxmlformats.org/officeDocument/2006/relationships/hyperlink" Target="http://pbs.twimg.com/profile_images/903057288193347589/10sGDMBm_normal.jpg" TargetMode="External" /><Relationship Id="rId51" Type="http://schemas.openxmlformats.org/officeDocument/2006/relationships/hyperlink" Target="http://pbs.twimg.com/profile_images/903057288193347589/10sGDMBm_normal.jpg" TargetMode="External" /><Relationship Id="rId52" Type="http://schemas.openxmlformats.org/officeDocument/2006/relationships/hyperlink" Target="http://pbs.twimg.com/profile_images/903057288193347589/10sGDMBm_normal.jpg" TargetMode="External" /><Relationship Id="rId53" Type="http://schemas.openxmlformats.org/officeDocument/2006/relationships/hyperlink" Target="http://pbs.twimg.com/profile_images/992502344649707520/850ZeMs3_normal.jpg" TargetMode="External" /><Relationship Id="rId54" Type="http://schemas.openxmlformats.org/officeDocument/2006/relationships/hyperlink" Target="https://pbs.twimg.com/media/EGDw5caU4AAc-Ip.png" TargetMode="External" /><Relationship Id="rId55" Type="http://schemas.openxmlformats.org/officeDocument/2006/relationships/hyperlink" Target="http://pbs.twimg.com/profile_images/992502344649707520/850ZeMs3_normal.jpg" TargetMode="External" /><Relationship Id="rId56" Type="http://schemas.openxmlformats.org/officeDocument/2006/relationships/hyperlink" Target="http://pbs.twimg.com/profile_images/992502344649707520/850ZeMs3_normal.jpg" TargetMode="External" /><Relationship Id="rId57" Type="http://schemas.openxmlformats.org/officeDocument/2006/relationships/hyperlink" Target="https://pbs.twimg.com/media/EGiBII1UcAAT3qh.png" TargetMode="External" /><Relationship Id="rId58" Type="http://schemas.openxmlformats.org/officeDocument/2006/relationships/hyperlink" Target="http://pbs.twimg.com/profile_images/992502344649707520/850ZeMs3_normal.jpg" TargetMode="External" /><Relationship Id="rId59" Type="http://schemas.openxmlformats.org/officeDocument/2006/relationships/hyperlink" Target="https://pbs.twimg.com/media/EGn0mWoVUAAPfpN.png" TargetMode="External" /><Relationship Id="rId60" Type="http://schemas.openxmlformats.org/officeDocument/2006/relationships/hyperlink" Target="http://pbs.twimg.com/profile_images/992502344649707520/850ZeMs3_normal.jpg" TargetMode="External" /><Relationship Id="rId61" Type="http://schemas.openxmlformats.org/officeDocument/2006/relationships/hyperlink" Target="http://pbs.twimg.com/profile_images/992502344649707520/850ZeMs3_normal.jpg" TargetMode="External" /><Relationship Id="rId62" Type="http://schemas.openxmlformats.org/officeDocument/2006/relationships/hyperlink" Target="http://pbs.twimg.com/profile_images/992502344649707520/850ZeMs3_normal.jpg" TargetMode="External" /><Relationship Id="rId63" Type="http://schemas.openxmlformats.org/officeDocument/2006/relationships/hyperlink" Target="http://pbs.twimg.com/profile_images/453594841952178176/JVztKW_R_normal.jpeg" TargetMode="External" /><Relationship Id="rId64" Type="http://schemas.openxmlformats.org/officeDocument/2006/relationships/hyperlink" Target="http://pbs.twimg.com/profile_images/985586438421938176/5FY3Re_L_normal.jpg" TargetMode="External" /><Relationship Id="rId65" Type="http://schemas.openxmlformats.org/officeDocument/2006/relationships/hyperlink" Target="http://pbs.twimg.com/profile_images/1103137277805359104/TMxkxJiQ_normal.png" TargetMode="External" /><Relationship Id="rId66" Type="http://schemas.openxmlformats.org/officeDocument/2006/relationships/hyperlink" Target="http://pbs.twimg.com/profile_images/709535597149478912/GYljRy8l_normal.jpg" TargetMode="External" /><Relationship Id="rId67" Type="http://schemas.openxmlformats.org/officeDocument/2006/relationships/hyperlink" Target="http://pbs.twimg.com/profile_images/1158747369791524865/PRDiB5xT_normal.jpg" TargetMode="External" /><Relationship Id="rId68" Type="http://schemas.openxmlformats.org/officeDocument/2006/relationships/hyperlink" Target="http://pbs.twimg.com/profile_images/838818867329671170/snQTOLvs_normal.jpg" TargetMode="External" /><Relationship Id="rId69" Type="http://schemas.openxmlformats.org/officeDocument/2006/relationships/hyperlink" Target="http://pbs.twimg.com/profile_images/453594841952178176/JVztKW_R_normal.jpeg" TargetMode="External" /><Relationship Id="rId70" Type="http://schemas.openxmlformats.org/officeDocument/2006/relationships/hyperlink" Target="http://pbs.twimg.com/profile_images/1906930117/bk4_front_normal.jpg" TargetMode="External" /><Relationship Id="rId71" Type="http://schemas.openxmlformats.org/officeDocument/2006/relationships/hyperlink" Target="http://pbs.twimg.com/profile_images/378800000267475889/443ff5fdbc93a49e4fdfa9eae19f80d0_normal.jpeg" TargetMode="External" /><Relationship Id="rId72" Type="http://schemas.openxmlformats.org/officeDocument/2006/relationships/hyperlink" Target="http://pbs.twimg.com/profile_images/1177673110394429441/3N8ggS_M_normal.jpg" TargetMode="External" /><Relationship Id="rId73" Type="http://schemas.openxmlformats.org/officeDocument/2006/relationships/hyperlink" Target="http://pbs.twimg.com/profile_images/1157675818291736576/wvUNtVBP_normal.jpg" TargetMode="External" /><Relationship Id="rId74" Type="http://schemas.openxmlformats.org/officeDocument/2006/relationships/hyperlink" Target="http://pbs.twimg.com/profile_images/1157675818291736576/wvUNtVBP_normal.jpg" TargetMode="External" /><Relationship Id="rId75" Type="http://schemas.openxmlformats.org/officeDocument/2006/relationships/hyperlink" Target="http://pbs.twimg.com/profile_images/1256401918/P_00091_normal.JPG" TargetMode="External" /><Relationship Id="rId76" Type="http://schemas.openxmlformats.org/officeDocument/2006/relationships/hyperlink" Target="http://pbs.twimg.com/profile_images/807439041008439296/c91P6Sxt_normal.jpg" TargetMode="External" /><Relationship Id="rId77" Type="http://schemas.openxmlformats.org/officeDocument/2006/relationships/hyperlink" Target="http://pbs.twimg.com/profile_images/1153057810353180672/x71f4ANf_normal.jpg" TargetMode="External" /><Relationship Id="rId78" Type="http://schemas.openxmlformats.org/officeDocument/2006/relationships/hyperlink" Target="http://pbs.twimg.com/profile_images/1008512507072393216/Ob9f2i1T_normal.jpg" TargetMode="External" /><Relationship Id="rId79" Type="http://schemas.openxmlformats.org/officeDocument/2006/relationships/hyperlink" Target="http://pbs.twimg.com/profile_images/1008512507072393216/Ob9f2i1T_normal.jpg" TargetMode="External" /><Relationship Id="rId80" Type="http://schemas.openxmlformats.org/officeDocument/2006/relationships/hyperlink" Target="http://pbs.twimg.com/profile_images/620124606125355008/Z7jolz_M_normal.jpg" TargetMode="External" /><Relationship Id="rId81" Type="http://schemas.openxmlformats.org/officeDocument/2006/relationships/hyperlink" Target="http://pbs.twimg.com/profile_images/620124606125355008/Z7jolz_M_normal.jpg" TargetMode="External" /><Relationship Id="rId82" Type="http://schemas.openxmlformats.org/officeDocument/2006/relationships/hyperlink" Target="http://pbs.twimg.com/profile_images/620124606125355008/Z7jolz_M_normal.jpg" TargetMode="External" /><Relationship Id="rId83" Type="http://schemas.openxmlformats.org/officeDocument/2006/relationships/hyperlink" Target="http://pbs.twimg.com/profile_images/620124606125355008/Z7jolz_M_normal.jpg" TargetMode="External" /><Relationship Id="rId84" Type="http://schemas.openxmlformats.org/officeDocument/2006/relationships/hyperlink" Target="http://pbs.twimg.com/profile_images/974083044268216320/QMrPA_Dp_normal.jpg" TargetMode="External" /><Relationship Id="rId85" Type="http://schemas.openxmlformats.org/officeDocument/2006/relationships/hyperlink" Target="http://pbs.twimg.com/profile_images/974083044268216320/QMrPA_Dp_normal.jpg" TargetMode="External" /><Relationship Id="rId86" Type="http://schemas.openxmlformats.org/officeDocument/2006/relationships/hyperlink" Target="http://pbs.twimg.com/profile_images/974083044268216320/QMrPA_Dp_normal.jpg" TargetMode="External" /><Relationship Id="rId87" Type="http://schemas.openxmlformats.org/officeDocument/2006/relationships/hyperlink" Target="http://pbs.twimg.com/profile_images/653375721415553024/tG9paGNb_normal.jpg" TargetMode="External" /><Relationship Id="rId88" Type="http://schemas.openxmlformats.org/officeDocument/2006/relationships/hyperlink" Target="https://pbs.twimg.com/media/EBS81jNXoAAJU5k.jpg" TargetMode="External" /><Relationship Id="rId89" Type="http://schemas.openxmlformats.org/officeDocument/2006/relationships/hyperlink" Target="http://pbs.twimg.com/profile_images/423927594778509312/YvugPha5_normal.jpeg" TargetMode="External" /><Relationship Id="rId90" Type="http://schemas.openxmlformats.org/officeDocument/2006/relationships/hyperlink" Target="http://pbs.twimg.com/profile_images/1446714635/headshot_beard_normal.jpg" TargetMode="External" /><Relationship Id="rId91" Type="http://schemas.openxmlformats.org/officeDocument/2006/relationships/hyperlink" Target="http://pbs.twimg.com/profile_images/1446714635/headshot_beard_normal.jpg" TargetMode="External" /><Relationship Id="rId92" Type="http://schemas.openxmlformats.org/officeDocument/2006/relationships/hyperlink" Target="http://pbs.twimg.com/profile_images/1446714635/headshot_beard_normal.jpg" TargetMode="External" /><Relationship Id="rId93" Type="http://schemas.openxmlformats.org/officeDocument/2006/relationships/hyperlink" Target="https://pbs.twimg.com/media/EG5J_JQXYAIfOcF.jpg" TargetMode="External" /><Relationship Id="rId94" Type="http://schemas.openxmlformats.org/officeDocument/2006/relationships/hyperlink" Target="http://pbs.twimg.com/profile_images/423927594778509312/YvugPha5_normal.jpeg" TargetMode="External" /><Relationship Id="rId95" Type="http://schemas.openxmlformats.org/officeDocument/2006/relationships/hyperlink" Target="http://pbs.twimg.com/profile_images/772106061700558848/DFssL6vW_normal.jpg" TargetMode="External" /><Relationship Id="rId96" Type="http://schemas.openxmlformats.org/officeDocument/2006/relationships/hyperlink" Target="http://pbs.twimg.com/profile_images/772106061700558848/DFssL6vW_normal.jpg" TargetMode="External" /><Relationship Id="rId97" Type="http://schemas.openxmlformats.org/officeDocument/2006/relationships/hyperlink" Target="http://pbs.twimg.com/profile_images/1110562772398551041/PCB5Kjbj_normal.png" TargetMode="External" /><Relationship Id="rId98" Type="http://schemas.openxmlformats.org/officeDocument/2006/relationships/hyperlink" Target="http://pbs.twimg.com/profile_images/1110562772398551041/PCB5Kjbj_normal.png" TargetMode="External" /><Relationship Id="rId99" Type="http://schemas.openxmlformats.org/officeDocument/2006/relationships/hyperlink" Target="http://pbs.twimg.com/profile_images/1110562772398551041/PCB5Kjbj_normal.png" TargetMode="External" /><Relationship Id="rId100" Type="http://schemas.openxmlformats.org/officeDocument/2006/relationships/hyperlink" Target="https://pbs.twimg.com/media/DYTRESBW4AAW3zB.jpg" TargetMode="External" /><Relationship Id="rId101" Type="http://schemas.openxmlformats.org/officeDocument/2006/relationships/hyperlink" Target="http://pbs.twimg.com/profile_images/797975493442093056/kgbgNdGl_normal.jpg" TargetMode="External" /><Relationship Id="rId102" Type="http://schemas.openxmlformats.org/officeDocument/2006/relationships/hyperlink" Target="https://pbs.twimg.com/media/DYTRESBW4AAW3zB.jpg" TargetMode="External" /><Relationship Id="rId103" Type="http://schemas.openxmlformats.org/officeDocument/2006/relationships/hyperlink" Target="http://pbs.twimg.com/profile_images/797975493442093056/kgbgNdGl_normal.jpg" TargetMode="External" /><Relationship Id="rId104" Type="http://schemas.openxmlformats.org/officeDocument/2006/relationships/hyperlink" Target="https://pbs.twimg.com/media/DYTRESBW4AAW3zB.jpg" TargetMode="External" /><Relationship Id="rId105" Type="http://schemas.openxmlformats.org/officeDocument/2006/relationships/hyperlink" Target="http://pbs.twimg.com/profile_images/797975493442093056/kgbgNdGl_normal.jpg" TargetMode="External" /><Relationship Id="rId106" Type="http://schemas.openxmlformats.org/officeDocument/2006/relationships/hyperlink" Target="http://pbs.twimg.com/profile_images/695318180802248704/bAdG0-_6_normal.jpg" TargetMode="External" /><Relationship Id="rId107" Type="http://schemas.openxmlformats.org/officeDocument/2006/relationships/hyperlink" Target="http://pbs.twimg.com/profile_images/695318180802248704/bAdG0-_6_normal.jpg" TargetMode="External" /><Relationship Id="rId108" Type="http://schemas.openxmlformats.org/officeDocument/2006/relationships/hyperlink" Target="https://twitter.com/#!/deniseduncanrn/status/1090306592942239744" TargetMode="External" /><Relationship Id="rId109" Type="http://schemas.openxmlformats.org/officeDocument/2006/relationships/hyperlink" Target="https://twitter.com/#!/coherus_bio/status/1181286953242652672" TargetMode="External" /><Relationship Id="rId110" Type="http://schemas.openxmlformats.org/officeDocument/2006/relationships/hyperlink" Target="https://twitter.com/#!/chaperonycon/status/1181465346097713152" TargetMode="External" /><Relationship Id="rId111" Type="http://schemas.openxmlformats.org/officeDocument/2006/relationships/hyperlink" Target="https://twitter.com/#!/deniseduncanrn/status/1090306592942239744" TargetMode="External" /><Relationship Id="rId112" Type="http://schemas.openxmlformats.org/officeDocument/2006/relationships/hyperlink" Target="https://twitter.com/#!/blanketcrap/status/1181538159202488320" TargetMode="External" /><Relationship Id="rId113" Type="http://schemas.openxmlformats.org/officeDocument/2006/relationships/hyperlink" Target="https://twitter.com/#!/blanketcrap/status/1181538159202488320" TargetMode="External" /><Relationship Id="rId114" Type="http://schemas.openxmlformats.org/officeDocument/2006/relationships/hyperlink" Target="https://twitter.com/#!/goldgallant/status/1182013736539869185" TargetMode="External" /><Relationship Id="rId115" Type="http://schemas.openxmlformats.org/officeDocument/2006/relationships/hyperlink" Target="https://twitter.com/#!/goldgallant/status/1182013736539869185" TargetMode="External" /><Relationship Id="rId116" Type="http://schemas.openxmlformats.org/officeDocument/2006/relationships/hyperlink" Target="https://twitter.com/#!/noreenwise777/status/1182012502554693632" TargetMode="External" /><Relationship Id="rId117" Type="http://schemas.openxmlformats.org/officeDocument/2006/relationships/hyperlink" Target="https://twitter.com/#!/johnmah97954937/status/1182016088466280448" TargetMode="External" /><Relationship Id="rId118" Type="http://schemas.openxmlformats.org/officeDocument/2006/relationships/hyperlink" Target="https://twitter.com/#!/johnmah97954937/status/1182016088466280448" TargetMode="External" /><Relationship Id="rId119" Type="http://schemas.openxmlformats.org/officeDocument/2006/relationships/hyperlink" Target="https://twitter.com/#!/chelsearice/status/1182044232225193984" TargetMode="External" /><Relationship Id="rId120" Type="http://schemas.openxmlformats.org/officeDocument/2006/relationships/hyperlink" Target="https://twitter.com/#!/chelsearice/status/1182044232225193984" TargetMode="External" /><Relationship Id="rId121" Type="http://schemas.openxmlformats.org/officeDocument/2006/relationships/hyperlink" Target="https://twitter.com/#!/chelsearice/status/1182044232225193984" TargetMode="External" /><Relationship Id="rId122" Type="http://schemas.openxmlformats.org/officeDocument/2006/relationships/hyperlink" Target="https://twitter.com/#!/healthpolicynew/status/1183384424160944130" TargetMode="External" /><Relationship Id="rId123" Type="http://schemas.openxmlformats.org/officeDocument/2006/relationships/hyperlink" Target="https://twitter.com/#!/healthpolicynew/status/1180207974628777984" TargetMode="External" /><Relationship Id="rId124" Type="http://schemas.openxmlformats.org/officeDocument/2006/relationships/hyperlink" Target="https://twitter.com/#!/healthpolicynew/status/1181703071832801280" TargetMode="External" /><Relationship Id="rId125" Type="http://schemas.openxmlformats.org/officeDocument/2006/relationships/hyperlink" Target="https://twitter.com/#!/healthpolicynew/status/1182336877241593856" TargetMode="External" /><Relationship Id="rId126" Type="http://schemas.openxmlformats.org/officeDocument/2006/relationships/hyperlink" Target="https://twitter.com/#!/healthpolicynew/status/1182336881842802688" TargetMode="External" /><Relationship Id="rId127" Type="http://schemas.openxmlformats.org/officeDocument/2006/relationships/hyperlink" Target="https://twitter.com/#!/healthpolicynew/status/1182382297644847104" TargetMode="External" /><Relationship Id="rId128" Type="http://schemas.openxmlformats.org/officeDocument/2006/relationships/hyperlink" Target="https://twitter.com/#!/healthpolicynew/status/1182745318707712000" TargetMode="External" /><Relationship Id="rId129" Type="http://schemas.openxmlformats.org/officeDocument/2006/relationships/hyperlink" Target="https://twitter.com/#!/healthpolicynew/status/1183384419345846274" TargetMode="External" /><Relationship Id="rId130" Type="http://schemas.openxmlformats.org/officeDocument/2006/relationships/hyperlink" Target="https://twitter.com/#!/healthpolicynew/status/1183384424160944130" TargetMode="External" /><Relationship Id="rId131" Type="http://schemas.openxmlformats.org/officeDocument/2006/relationships/hyperlink" Target="https://twitter.com/#!/healthpolicynew/status/1183384424160944130" TargetMode="External" /><Relationship Id="rId132" Type="http://schemas.openxmlformats.org/officeDocument/2006/relationships/hyperlink" Target="https://twitter.com/#!/reubenesp/status/1183423380457848837" TargetMode="External" /><Relationship Id="rId133" Type="http://schemas.openxmlformats.org/officeDocument/2006/relationships/hyperlink" Target="https://twitter.com/#!/angryvoters/status/1183871932002787328" TargetMode="External" /><Relationship Id="rId134" Type="http://schemas.openxmlformats.org/officeDocument/2006/relationships/hyperlink" Target="https://twitter.com/#!/phpress/status/1183872240737083392" TargetMode="External" /><Relationship Id="rId135" Type="http://schemas.openxmlformats.org/officeDocument/2006/relationships/hyperlink" Target="https://twitter.com/#!/aimeedemaio/status/1183872276757962752" TargetMode="External" /><Relationship Id="rId136" Type="http://schemas.openxmlformats.org/officeDocument/2006/relationships/hyperlink" Target="https://twitter.com/#!/hoosierjjr/status/1183872860772810754" TargetMode="External" /><Relationship Id="rId137" Type="http://schemas.openxmlformats.org/officeDocument/2006/relationships/hyperlink" Target="https://twitter.com/#!/colorado4bernie/status/1183874178824294400" TargetMode="External" /><Relationship Id="rId138" Type="http://schemas.openxmlformats.org/officeDocument/2006/relationships/hyperlink" Target="https://twitter.com/#!/reubenesp/status/1183423380457848837" TargetMode="External" /><Relationship Id="rId139" Type="http://schemas.openxmlformats.org/officeDocument/2006/relationships/hyperlink" Target="https://twitter.com/#!/drdaveanddee/status/1183875900766486531" TargetMode="External" /><Relationship Id="rId140" Type="http://schemas.openxmlformats.org/officeDocument/2006/relationships/hyperlink" Target="https://twitter.com/#!/aikencountydems/status/1184062722046119936" TargetMode="External" /><Relationship Id="rId141" Type="http://schemas.openxmlformats.org/officeDocument/2006/relationships/hyperlink" Target="https://twitter.com/#!/smayranderson/status/1184063150188052480" TargetMode="External" /><Relationship Id="rId142" Type="http://schemas.openxmlformats.org/officeDocument/2006/relationships/hyperlink" Target="https://twitter.com/#!/brianhurn/status/1184064141348233216" TargetMode="External" /><Relationship Id="rId143" Type="http://schemas.openxmlformats.org/officeDocument/2006/relationships/hyperlink" Target="https://twitter.com/#!/brianhurn/status/1184064141348233216" TargetMode="External" /><Relationship Id="rId144" Type="http://schemas.openxmlformats.org/officeDocument/2006/relationships/hyperlink" Target="https://twitter.com/#!/dancygeorgia/status/1184065145544347648" TargetMode="External" /><Relationship Id="rId145" Type="http://schemas.openxmlformats.org/officeDocument/2006/relationships/hyperlink" Target="https://twitter.com/#!/ttaraila3/status/1184065327602323456" TargetMode="External" /><Relationship Id="rId146" Type="http://schemas.openxmlformats.org/officeDocument/2006/relationships/hyperlink" Target="https://twitter.com/#!/rudnicknoah/status/1184066247257772032" TargetMode="External" /><Relationship Id="rId147" Type="http://schemas.openxmlformats.org/officeDocument/2006/relationships/hyperlink" Target="https://twitter.com/#!/a_sue_growsinbk/status/1184070538995666945" TargetMode="External" /><Relationship Id="rId148" Type="http://schemas.openxmlformats.org/officeDocument/2006/relationships/hyperlink" Target="https://twitter.com/#!/a_sue_growsinbk/status/1184070538995666945" TargetMode="External" /><Relationship Id="rId149" Type="http://schemas.openxmlformats.org/officeDocument/2006/relationships/hyperlink" Target="https://twitter.com/#!/middleclassdem/status/1184063759892897792" TargetMode="External" /><Relationship Id="rId150" Type="http://schemas.openxmlformats.org/officeDocument/2006/relationships/hyperlink" Target="https://twitter.com/#!/middleclassdem/status/1184063759892897792" TargetMode="External" /><Relationship Id="rId151" Type="http://schemas.openxmlformats.org/officeDocument/2006/relationships/hyperlink" Target="https://twitter.com/#!/middleclassdem/status/1184064675828260864" TargetMode="External" /><Relationship Id="rId152" Type="http://schemas.openxmlformats.org/officeDocument/2006/relationships/hyperlink" Target="https://twitter.com/#!/middleclassdem/status/1184064675828260864" TargetMode="External" /><Relationship Id="rId153" Type="http://schemas.openxmlformats.org/officeDocument/2006/relationships/hyperlink" Target="https://twitter.com/#!/consdemo/status/1184079239567564800" TargetMode="External" /><Relationship Id="rId154" Type="http://schemas.openxmlformats.org/officeDocument/2006/relationships/hyperlink" Target="https://twitter.com/#!/consdemo/status/1184079239567564800" TargetMode="External" /><Relationship Id="rId155" Type="http://schemas.openxmlformats.org/officeDocument/2006/relationships/hyperlink" Target="https://twitter.com/#!/consdemo/status/1184079239567564800" TargetMode="External" /><Relationship Id="rId156" Type="http://schemas.openxmlformats.org/officeDocument/2006/relationships/hyperlink" Target="https://twitter.com/#!/bukiwilliams/status/1184098611413573638" TargetMode="External" /><Relationship Id="rId157" Type="http://schemas.openxmlformats.org/officeDocument/2006/relationships/hyperlink" Target="https://twitter.com/#!/kff/status/1158758634731520000" TargetMode="External" /><Relationship Id="rId158" Type="http://schemas.openxmlformats.org/officeDocument/2006/relationships/hyperlink" Target="https://twitter.com/#!/craigpalosky/status/1181556671954477056" TargetMode="External" /><Relationship Id="rId159" Type="http://schemas.openxmlformats.org/officeDocument/2006/relationships/hyperlink" Target="https://twitter.com/#!/levshapiro/status/1184181815277432832" TargetMode="External" /><Relationship Id="rId160" Type="http://schemas.openxmlformats.org/officeDocument/2006/relationships/hyperlink" Target="https://twitter.com/#!/levshapiro/status/1184181815277432832" TargetMode="External" /><Relationship Id="rId161" Type="http://schemas.openxmlformats.org/officeDocument/2006/relationships/hyperlink" Target="https://twitter.com/#!/levshapiro/status/1184181815277432832" TargetMode="External" /><Relationship Id="rId162" Type="http://schemas.openxmlformats.org/officeDocument/2006/relationships/hyperlink" Target="https://twitter.com/#!/ddiamond/status/1184062612637663232" TargetMode="External" /><Relationship Id="rId163" Type="http://schemas.openxmlformats.org/officeDocument/2006/relationships/hyperlink" Target="https://twitter.com/#!/craigpalosky/status/1184126607243563009" TargetMode="External" /><Relationship Id="rId164" Type="http://schemas.openxmlformats.org/officeDocument/2006/relationships/hyperlink" Target="https://twitter.com/#!/brenda11831/status/1184188027167498247" TargetMode="External" /><Relationship Id="rId165" Type="http://schemas.openxmlformats.org/officeDocument/2006/relationships/hyperlink" Target="https://twitter.com/#!/brenda11831/status/1184188027167498247" TargetMode="External" /><Relationship Id="rId166" Type="http://schemas.openxmlformats.org/officeDocument/2006/relationships/hyperlink" Target="https://twitter.com/#!/pndblog/status/1184189827983523842" TargetMode="External" /><Relationship Id="rId167" Type="http://schemas.openxmlformats.org/officeDocument/2006/relationships/hyperlink" Target="https://twitter.com/#!/pndblog/status/1184189827983523842" TargetMode="External" /><Relationship Id="rId168" Type="http://schemas.openxmlformats.org/officeDocument/2006/relationships/hyperlink" Target="https://twitter.com/#!/pndblog/status/1184204875283996673" TargetMode="External" /><Relationship Id="rId169" Type="http://schemas.openxmlformats.org/officeDocument/2006/relationships/hyperlink" Target="https://twitter.com/#!/preexistingorg/status/974133295335297025" TargetMode="External" /><Relationship Id="rId170" Type="http://schemas.openxmlformats.org/officeDocument/2006/relationships/hyperlink" Target="https://twitter.com/#!/preexistingorg/status/1184937357612666894" TargetMode="External" /><Relationship Id="rId171" Type="http://schemas.openxmlformats.org/officeDocument/2006/relationships/hyperlink" Target="https://twitter.com/#!/preexistingorg/status/974133295335297025" TargetMode="External" /><Relationship Id="rId172" Type="http://schemas.openxmlformats.org/officeDocument/2006/relationships/hyperlink" Target="https://twitter.com/#!/preexistingorg/status/1184937357612666894" TargetMode="External" /><Relationship Id="rId173" Type="http://schemas.openxmlformats.org/officeDocument/2006/relationships/hyperlink" Target="https://twitter.com/#!/preexistingorg/status/974133295335297025" TargetMode="External" /><Relationship Id="rId174" Type="http://schemas.openxmlformats.org/officeDocument/2006/relationships/hyperlink" Target="https://twitter.com/#!/preexistingorg/status/1184937357612666894" TargetMode="External" /><Relationship Id="rId175" Type="http://schemas.openxmlformats.org/officeDocument/2006/relationships/hyperlink" Target="https://twitter.com/#!/randalldrew/status/1186117718430420992" TargetMode="External" /><Relationship Id="rId176" Type="http://schemas.openxmlformats.org/officeDocument/2006/relationships/hyperlink" Target="https://twitter.com/#!/randalldrew/status/1186117718430420992" TargetMode="External" /><Relationship Id="rId177" Type="http://schemas.openxmlformats.org/officeDocument/2006/relationships/hyperlink" Target="https://api.twitter.com/1.1/geo/id/01a9a39529b27f36.json" TargetMode="External" /><Relationship Id="rId178" Type="http://schemas.openxmlformats.org/officeDocument/2006/relationships/hyperlink" Target="https://api.twitter.com/1.1/geo/id/01a9a39529b27f36.json" TargetMode="External" /><Relationship Id="rId179" Type="http://schemas.openxmlformats.org/officeDocument/2006/relationships/comments" Target="../comments1.xml" /><Relationship Id="rId180" Type="http://schemas.openxmlformats.org/officeDocument/2006/relationships/vmlDrawing" Target="../drawings/vmlDrawing1.vml" /><Relationship Id="rId181" Type="http://schemas.openxmlformats.org/officeDocument/2006/relationships/table" Target="../tables/table1.xml" /><Relationship Id="rId18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afscme.org/now/the-affordable-care-act-is-not-jenga-its-not-a-game-period" TargetMode="External" /><Relationship Id="rId2" Type="http://schemas.openxmlformats.org/officeDocument/2006/relationships/hyperlink" Target="https://www.kff.org/health-costs/press-release/poll-nearly-1-in-4-americans-taking-prescription-drugs-say-its-difficult-to-afford-medicines-including-larger-shares-with-low-incomes/" TargetMode="External" /><Relationship Id="rId3" Type="http://schemas.openxmlformats.org/officeDocument/2006/relationships/hyperlink" Target="http://this.is/this.is/" TargetMode="External" /><Relationship Id="rId4" Type="http://schemas.openxmlformats.org/officeDocument/2006/relationships/hyperlink" Target="https://www.kff.org/slideshow/public-opinion-on-womens-health-and-preventive-care/?utm_source=dlvr.it&amp;utm_medium=twitter" TargetMode="External" /><Relationship Id="rId5" Type="http://schemas.openxmlformats.org/officeDocument/2006/relationships/hyperlink" Target="https://www.kff.org/presidents-message/?utm_source=dlvr.it&amp;utm_medium=twitter" TargetMode="External" /><Relationship Id="rId6" Type="http://schemas.openxmlformats.org/officeDocument/2006/relationships/hyperlink" Target="https://www.kff.org/data-collection/mental-health-and-substance-use/?utm_source=dlvr.it&amp;utm_medium=twitter" TargetMode="External" /><Relationship Id="rId7" Type="http://schemas.openxmlformats.org/officeDocument/2006/relationships/hyperlink" Target="https://www.kff.org/disparities-policy/fact-sheet/president-trumps-proclamation-suspending-entry-for-immigrants-without-health-coverage/?utm_source=dlvr.it&amp;utm_medium=twitter" TargetMode="External" /><Relationship Id="rId8" Type="http://schemas.openxmlformats.org/officeDocument/2006/relationships/hyperlink" Target="https://www.kff.org/medicaid/event/addressing-health-and-social-needs-of-californias-immigrant-families-lessons-learned-from-local-responses-and-future-priorities/?utm_source=dlvr.it&amp;utm_medium=twitter" TargetMode="External" /><Relationship Id="rId9" Type="http://schemas.openxmlformats.org/officeDocument/2006/relationships/hyperlink" Target="https://www.kff.org/global-health-policy/fact-sheet/the-u-s-government-and-global-polio-efforts/?utm_source=dlvr.it&amp;utm_medium=twitter" TargetMode="External" /><Relationship Id="rId10" Type="http://schemas.openxmlformats.org/officeDocument/2006/relationships/hyperlink" Target="https://www.kff.org/slideshow/public-opinion-on-womens-health-and-preventive-care/?utm_source=dlvr.it&amp;utm_medium=twitter" TargetMode="External" /><Relationship Id="rId11" Type="http://schemas.openxmlformats.org/officeDocument/2006/relationships/hyperlink" Target="https://www.healthsystemtracker.org/brief/how-affordability-of-health-care-varies-by-income-among-people-with-employer-coverage/" TargetMode="External" /><Relationship Id="rId12" Type="http://schemas.openxmlformats.org/officeDocument/2006/relationships/hyperlink" Target="https://www.kff.org/hivaids/poll-finding/kff-health-tracking-poll-march-2019/" TargetMode="External" /><Relationship Id="rId13" Type="http://schemas.openxmlformats.org/officeDocument/2006/relationships/hyperlink" Target="https://www.bmj.com/content/367/bmj.l5885" TargetMode="External" /><Relationship Id="rId14" Type="http://schemas.openxmlformats.org/officeDocument/2006/relationships/hyperlink" Target="https://www.kff.org/health-reform/poll-finding/kff-health-tracking-poll-october-2019" TargetMode="External" /><Relationship Id="rId15" Type="http://schemas.openxmlformats.org/officeDocument/2006/relationships/hyperlink" Target="https://www.washingtonpost.com/local/education/survey-finds-evidence-of-widespread-sexual-violence-at-33-universities/2019/10/14/bd75dcde-ee82-11e9-b648-76bcf86eb67e_story.html?hootPostID=99a126f1bdb350cc7aabe42d326b4d3d" TargetMode="External" /><Relationship Id="rId16" Type="http://schemas.openxmlformats.org/officeDocument/2006/relationships/hyperlink" Target="https://www.kff.org/medicaid/press-release/many-community-health-centers-report-that-immigrant-patients-are-declining-to-enroll-in-medicaid-or-renew-their-coverage-amid-concerns-about-changes-to-public-charge-rules/?hootPostID=ad18b216cf1482ac5d95aee4950a144a" TargetMode="External" /><Relationship Id="rId17"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18" Type="http://schemas.openxmlformats.org/officeDocument/2006/relationships/hyperlink" Target="https://www.slideshare.net/KaiserFamilyFoundation/public-opinion-on-singlepayer-national-health-plans-and-expanding-access-to-medicare-coverage-182398494?ref=https://www.kff.org/slideshow/public-opinion-on-single-payer-national-health-plans-and-expanding-access-to-medicare-coverage/" TargetMode="External" /><Relationship Id="rId19" Type="http://schemas.openxmlformats.org/officeDocument/2006/relationships/hyperlink" Target="https://pbs.twimg.com/media/DyGMEU5WoAA2Ud7.jpg" TargetMode="External" /><Relationship Id="rId20" Type="http://schemas.openxmlformats.org/officeDocument/2006/relationships/hyperlink" Target="https://pbs.twimg.com/media/EGTGOPPUEAA_ANa.jpg" TargetMode="External" /><Relationship Id="rId21" Type="http://schemas.openxmlformats.org/officeDocument/2006/relationships/hyperlink" Target="https://pbs.twimg.com/media/EGdaF_fXUAAjlJ0.jpg" TargetMode="External" /><Relationship Id="rId22" Type="http://schemas.openxmlformats.org/officeDocument/2006/relationships/hyperlink" Target="https://pbs.twimg.com/media/EGDw5caU4AAc-Ip.png" TargetMode="External" /><Relationship Id="rId23" Type="http://schemas.openxmlformats.org/officeDocument/2006/relationships/hyperlink" Target="https://pbs.twimg.com/media/EGiBII1UcAAT3qh.png" TargetMode="External" /><Relationship Id="rId24" Type="http://schemas.openxmlformats.org/officeDocument/2006/relationships/hyperlink" Target="https://pbs.twimg.com/media/EGn0mWoVUAAPfpN.png" TargetMode="External" /><Relationship Id="rId25" Type="http://schemas.openxmlformats.org/officeDocument/2006/relationships/hyperlink" Target="https://pbs.twimg.com/media/EBS81jNXoAAJU5k.jpg" TargetMode="External" /><Relationship Id="rId26" Type="http://schemas.openxmlformats.org/officeDocument/2006/relationships/hyperlink" Target="https://pbs.twimg.com/media/EG5J_JQXYAIfOcF.jpg" TargetMode="External" /><Relationship Id="rId27" Type="http://schemas.openxmlformats.org/officeDocument/2006/relationships/hyperlink" Target="https://pbs.twimg.com/media/DYTRESBW4AAW3zB.jpg" TargetMode="External" /><Relationship Id="rId28" Type="http://schemas.openxmlformats.org/officeDocument/2006/relationships/hyperlink" Target="https://pbs.twimg.com/media/DyGMEU5WoAA2Ud7.jpg" TargetMode="External" /><Relationship Id="rId29" Type="http://schemas.openxmlformats.org/officeDocument/2006/relationships/hyperlink" Target="https://pbs.twimg.com/media/EGTGOPPUEAA_ANa.jpg" TargetMode="External" /><Relationship Id="rId30" Type="http://schemas.openxmlformats.org/officeDocument/2006/relationships/hyperlink" Target="http://pbs.twimg.com/profile_images/1091445511033417728/ntc9o_TR_normal.png" TargetMode="External" /><Relationship Id="rId31" Type="http://schemas.openxmlformats.org/officeDocument/2006/relationships/hyperlink" Target="http://pbs.twimg.com/profile_images/1017555241242247168/5tfCCIQt_normal.jpg" TargetMode="External" /><Relationship Id="rId32" Type="http://schemas.openxmlformats.org/officeDocument/2006/relationships/hyperlink" Target="http://pbs.twimg.com/profile_images/1175196416853106689/SnhYhv44_normal.jpg" TargetMode="External" /><Relationship Id="rId33" Type="http://schemas.openxmlformats.org/officeDocument/2006/relationships/hyperlink" Target="https://pbs.twimg.com/media/EGdaF_fXUAAjlJ0.jpg" TargetMode="External" /><Relationship Id="rId34" Type="http://schemas.openxmlformats.org/officeDocument/2006/relationships/hyperlink" Target="http://pbs.twimg.com/profile_images/1175182200813154304/vG7dYQ59_normal.jpg" TargetMode="External" /><Relationship Id="rId35" Type="http://schemas.openxmlformats.org/officeDocument/2006/relationships/hyperlink" Target="http://pbs.twimg.com/profile_images/903057288193347589/10sGDMBm_normal.jpg" TargetMode="External" /><Relationship Id="rId36" Type="http://schemas.openxmlformats.org/officeDocument/2006/relationships/hyperlink" Target="http://pbs.twimg.com/profile_images/992502344649707520/850ZeMs3_normal.jpg" TargetMode="External" /><Relationship Id="rId37" Type="http://schemas.openxmlformats.org/officeDocument/2006/relationships/hyperlink" Target="https://pbs.twimg.com/media/EGDw5caU4AAc-Ip.png" TargetMode="External" /><Relationship Id="rId38" Type="http://schemas.openxmlformats.org/officeDocument/2006/relationships/hyperlink" Target="http://pbs.twimg.com/profile_images/992502344649707520/850ZeMs3_normal.jpg" TargetMode="External" /><Relationship Id="rId39" Type="http://schemas.openxmlformats.org/officeDocument/2006/relationships/hyperlink" Target="http://pbs.twimg.com/profile_images/992502344649707520/850ZeMs3_normal.jpg" TargetMode="External" /><Relationship Id="rId40" Type="http://schemas.openxmlformats.org/officeDocument/2006/relationships/hyperlink" Target="https://pbs.twimg.com/media/EGiBII1UcAAT3qh.png" TargetMode="External" /><Relationship Id="rId41" Type="http://schemas.openxmlformats.org/officeDocument/2006/relationships/hyperlink" Target="http://pbs.twimg.com/profile_images/992502344649707520/850ZeMs3_normal.jpg" TargetMode="External" /><Relationship Id="rId42" Type="http://schemas.openxmlformats.org/officeDocument/2006/relationships/hyperlink" Target="https://pbs.twimg.com/media/EGn0mWoVUAAPfpN.png" TargetMode="External" /><Relationship Id="rId43" Type="http://schemas.openxmlformats.org/officeDocument/2006/relationships/hyperlink" Target="http://pbs.twimg.com/profile_images/992502344649707520/850ZeMs3_normal.jpg" TargetMode="External" /><Relationship Id="rId44" Type="http://schemas.openxmlformats.org/officeDocument/2006/relationships/hyperlink" Target="http://pbs.twimg.com/profile_images/453594841952178176/JVztKW_R_normal.jpeg" TargetMode="External" /><Relationship Id="rId45" Type="http://schemas.openxmlformats.org/officeDocument/2006/relationships/hyperlink" Target="http://pbs.twimg.com/profile_images/985586438421938176/5FY3Re_L_normal.jpg" TargetMode="External" /><Relationship Id="rId46" Type="http://schemas.openxmlformats.org/officeDocument/2006/relationships/hyperlink" Target="http://pbs.twimg.com/profile_images/1103137277805359104/TMxkxJiQ_normal.png" TargetMode="External" /><Relationship Id="rId47" Type="http://schemas.openxmlformats.org/officeDocument/2006/relationships/hyperlink" Target="http://pbs.twimg.com/profile_images/709535597149478912/GYljRy8l_normal.jpg" TargetMode="External" /><Relationship Id="rId48" Type="http://schemas.openxmlformats.org/officeDocument/2006/relationships/hyperlink" Target="http://pbs.twimg.com/profile_images/1158747369791524865/PRDiB5xT_normal.jpg" TargetMode="External" /><Relationship Id="rId49" Type="http://schemas.openxmlformats.org/officeDocument/2006/relationships/hyperlink" Target="http://pbs.twimg.com/profile_images/838818867329671170/snQTOLvs_normal.jpg" TargetMode="External" /><Relationship Id="rId50" Type="http://schemas.openxmlformats.org/officeDocument/2006/relationships/hyperlink" Target="http://pbs.twimg.com/profile_images/1906930117/bk4_front_normal.jpg" TargetMode="External" /><Relationship Id="rId51" Type="http://schemas.openxmlformats.org/officeDocument/2006/relationships/hyperlink" Target="http://pbs.twimg.com/profile_images/378800000267475889/443ff5fdbc93a49e4fdfa9eae19f80d0_normal.jpeg" TargetMode="External" /><Relationship Id="rId52" Type="http://schemas.openxmlformats.org/officeDocument/2006/relationships/hyperlink" Target="http://pbs.twimg.com/profile_images/1177673110394429441/3N8ggS_M_normal.jpg" TargetMode="External" /><Relationship Id="rId53" Type="http://schemas.openxmlformats.org/officeDocument/2006/relationships/hyperlink" Target="http://pbs.twimg.com/profile_images/1157675818291736576/wvUNtVBP_normal.jpg" TargetMode="External" /><Relationship Id="rId54" Type="http://schemas.openxmlformats.org/officeDocument/2006/relationships/hyperlink" Target="http://pbs.twimg.com/profile_images/1256401918/P_00091_normal.JPG" TargetMode="External" /><Relationship Id="rId55" Type="http://schemas.openxmlformats.org/officeDocument/2006/relationships/hyperlink" Target="http://pbs.twimg.com/profile_images/807439041008439296/c91P6Sxt_normal.jpg" TargetMode="External" /><Relationship Id="rId56" Type="http://schemas.openxmlformats.org/officeDocument/2006/relationships/hyperlink" Target="http://pbs.twimg.com/profile_images/1153057810353180672/x71f4ANf_normal.jpg" TargetMode="External" /><Relationship Id="rId57" Type="http://schemas.openxmlformats.org/officeDocument/2006/relationships/hyperlink" Target="http://pbs.twimg.com/profile_images/1008512507072393216/Ob9f2i1T_normal.jpg" TargetMode="External" /><Relationship Id="rId58" Type="http://schemas.openxmlformats.org/officeDocument/2006/relationships/hyperlink" Target="http://pbs.twimg.com/profile_images/620124606125355008/Z7jolz_M_normal.jpg" TargetMode="External" /><Relationship Id="rId59" Type="http://schemas.openxmlformats.org/officeDocument/2006/relationships/hyperlink" Target="http://pbs.twimg.com/profile_images/620124606125355008/Z7jolz_M_normal.jpg" TargetMode="External" /><Relationship Id="rId60" Type="http://schemas.openxmlformats.org/officeDocument/2006/relationships/hyperlink" Target="http://pbs.twimg.com/profile_images/974083044268216320/QMrPA_Dp_normal.jpg" TargetMode="External" /><Relationship Id="rId61" Type="http://schemas.openxmlformats.org/officeDocument/2006/relationships/hyperlink" Target="http://pbs.twimg.com/profile_images/653375721415553024/tG9paGNb_normal.jpg" TargetMode="External" /><Relationship Id="rId62" Type="http://schemas.openxmlformats.org/officeDocument/2006/relationships/hyperlink" Target="https://pbs.twimg.com/media/EBS81jNXoAAJU5k.jpg" TargetMode="External" /><Relationship Id="rId63" Type="http://schemas.openxmlformats.org/officeDocument/2006/relationships/hyperlink" Target="http://pbs.twimg.com/profile_images/423927594778509312/YvugPha5_normal.jpeg" TargetMode="External" /><Relationship Id="rId64" Type="http://schemas.openxmlformats.org/officeDocument/2006/relationships/hyperlink" Target="http://pbs.twimg.com/profile_images/1446714635/headshot_beard_normal.jpg" TargetMode="External" /><Relationship Id="rId65" Type="http://schemas.openxmlformats.org/officeDocument/2006/relationships/hyperlink" Target="https://pbs.twimg.com/media/EG5J_JQXYAIfOcF.jpg" TargetMode="External" /><Relationship Id="rId66" Type="http://schemas.openxmlformats.org/officeDocument/2006/relationships/hyperlink" Target="http://pbs.twimg.com/profile_images/423927594778509312/YvugPha5_normal.jpeg" TargetMode="External" /><Relationship Id="rId67" Type="http://schemas.openxmlformats.org/officeDocument/2006/relationships/hyperlink" Target="http://pbs.twimg.com/profile_images/772106061700558848/DFssL6vW_normal.jpg" TargetMode="External" /><Relationship Id="rId68" Type="http://schemas.openxmlformats.org/officeDocument/2006/relationships/hyperlink" Target="http://pbs.twimg.com/profile_images/1110562772398551041/PCB5Kjbj_normal.png" TargetMode="External" /><Relationship Id="rId69" Type="http://schemas.openxmlformats.org/officeDocument/2006/relationships/hyperlink" Target="http://pbs.twimg.com/profile_images/1110562772398551041/PCB5Kjbj_normal.png" TargetMode="External" /><Relationship Id="rId70" Type="http://schemas.openxmlformats.org/officeDocument/2006/relationships/hyperlink" Target="https://pbs.twimg.com/media/DYTRESBW4AAW3zB.jpg" TargetMode="External" /><Relationship Id="rId71" Type="http://schemas.openxmlformats.org/officeDocument/2006/relationships/hyperlink" Target="http://pbs.twimg.com/profile_images/797975493442093056/kgbgNdGl_normal.jpg" TargetMode="External" /><Relationship Id="rId72" Type="http://schemas.openxmlformats.org/officeDocument/2006/relationships/hyperlink" Target="http://pbs.twimg.com/profile_images/695318180802248704/bAdG0-_6_normal.jpg" TargetMode="External" /><Relationship Id="rId73" Type="http://schemas.openxmlformats.org/officeDocument/2006/relationships/hyperlink" Target="https://twitter.com/#!/deniseduncanrn/status/1090306592942239744" TargetMode="External" /><Relationship Id="rId74" Type="http://schemas.openxmlformats.org/officeDocument/2006/relationships/hyperlink" Target="https://twitter.com/#!/coherus_bio/status/1181286953242652672" TargetMode="External" /><Relationship Id="rId75" Type="http://schemas.openxmlformats.org/officeDocument/2006/relationships/hyperlink" Target="https://twitter.com/#!/chaperonycon/status/1181465346097713152" TargetMode="External" /><Relationship Id="rId76" Type="http://schemas.openxmlformats.org/officeDocument/2006/relationships/hyperlink" Target="https://twitter.com/#!/blanketcrap/status/1181538159202488320" TargetMode="External" /><Relationship Id="rId77" Type="http://schemas.openxmlformats.org/officeDocument/2006/relationships/hyperlink" Target="https://twitter.com/#!/goldgallant/status/1182013736539869185" TargetMode="External" /><Relationship Id="rId78" Type="http://schemas.openxmlformats.org/officeDocument/2006/relationships/hyperlink" Target="https://twitter.com/#!/noreenwise777/status/1182012502554693632" TargetMode="External" /><Relationship Id="rId79" Type="http://schemas.openxmlformats.org/officeDocument/2006/relationships/hyperlink" Target="https://twitter.com/#!/johnmah97954937/status/1182016088466280448" TargetMode="External" /><Relationship Id="rId80" Type="http://schemas.openxmlformats.org/officeDocument/2006/relationships/hyperlink" Target="https://twitter.com/#!/chelsearice/status/1182044232225193984" TargetMode="External" /><Relationship Id="rId81" Type="http://schemas.openxmlformats.org/officeDocument/2006/relationships/hyperlink" Target="https://twitter.com/#!/healthpolicynew/status/1183384424160944130" TargetMode="External" /><Relationship Id="rId82" Type="http://schemas.openxmlformats.org/officeDocument/2006/relationships/hyperlink" Target="https://twitter.com/#!/healthpolicynew/status/1180207974628777984" TargetMode="External" /><Relationship Id="rId83" Type="http://schemas.openxmlformats.org/officeDocument/2006/relationships/hyperlink" Target="https://twitter.com/#!/healthpolicynew/status/1181703071832801280" TargetMode="External" /><Relationship Id="rId84" Type="http://schemas.openxmlformats.org/officeDocument/2006/relationships/hyperlink" Target="https://twitter.com/#!/healthpolicynew/status/1182336877241593856" TargetMode="External" /><Relationship Id="rId85" Type="http://schemas.openxmlformats.org/officeDocument/2006/relationships/hyperlink" Target="https://twitter.com/#!/healthpolicynew/status/1182336881842802688" TargetMode="External" /><Relationship Id="rId86" Type="http://schemas.openxmlformats.org/officeDocument/2006/relationships/hyperlink" Target="https://twitter.com/#!/healthpolicynew/status/1182382297644847104" TargetMode="External" /><Relationship Id="rId87" Type="http://schemas.openxmlformats.org/officeDocument/2006/relationships/hyperlink" Target="https://twitter.com/#!/healthpolicynew/status/1182745318707712000" TargetMode="External" /><Relationship Id="rId88" Type="http://schemas.openxmlformats.org/officeDocument/2006/relationships/hyperlink" Target="https://twitter.com/#!/healthpolicynew/status/1183384419345846274" TargetMode="External" /><Relationship Id="rId89" Type="http://schemas.openxmlformats.org/officeDocument/2006/relationships/hyperlink" Target="https://twitter.com/#!/reubenesp/status/1183423380457848837" TargetMode="External" /><Relationship Id="rId90" Type="http://schemas.openxmlformats.org/officeDocument/2006/relationships/hyperlink" Target="https://twitter.com/#!/angryvoters/status/1183871932002787328" TargetMode="External" /><Relationship Id="rId91" Type="http://schemas.openxmlformats.org/officeDocument/2006/relationships/hyperlink" Target="https://twitter.com/#!/phpress/status/1183872240737083392" TargetMode="External" /><Relationship Id="rId92" Type="http://schemas.openxmlformats.org/officeDocument/2006/relationships/hyperlink" Target="https://twitter.com/#!/aimeedemaio/status/1183872276757962752" TargetMode="External" /><Relationship Id="rId93" Type="http://schemas.openxmlformats.org/officeDocument/2006/relationships/hyperlink" Target="https://twitter.com/#!/hoosierjjr/status/1183872860772810754" TargetMode="External" /><Relationship Id="rId94" Type="http://schemas.openxmlformats.org/officeDocument/2006/relationships/hyperlink" Target="https://twitter.com/#!/colorado4bernie/status/1183874178824294400" TargetMode="External" /><Relationship Id="rId95" Type="http://schemas.openxmlformats.org/officeDocument/2006/relationships/hyperlink" Target="https://twitter.com/#!/drdaveanddee/status/1183875900766486531" TargetMode="External" /><Relationship Id="rId96" Type="http://schemas.openxmlformats.org/officeDocument/2006/relationships/hyperlink" Target="https://twitter.com/#!/aikencountydems/status/1184062722046119936" TargetMode="External" /><Relationship Id="rId97" Type="http://schemas.openxmlformats.org/officeDocument/2006/relationships/hyperlink" Target="https://twitter.com/#!/smayranderson/status/1184063150188052480" TargetMode="External" /><Relationship Id="rId98" Type="http://schemas.openxmlformats.org/officeDocument/2006/relationships/hyperlink" Target="https://twitter.com/#!/brianhurn/status/1184064141348233216" TargetMode="External" /><Relationship Id="rId99" Type="http://schemas.openxmlformats.org/officeDocument/2006/relationships/hyperlink" Target="https://twitter.com/#!/dancygeorgia/status/1184065145544347648" TargetMode="External" /><Relationship Id="rId100" Type="http://schemas.openxmlformats.org/officeDocument/2006/relationships/hyperlink" Target="https://twitter.com/#!/ttaraila3/status/1184065327602323456" TargetMode="External" /><Relationship Id="rId101" Type="http://schemas.openxmlformats.org/officeDocument/2006/relationships/hyperlink" Target="https://twitter.com/#!/rudnicknoah/status/1184066247257772032" TargetMode="External" /><Relationship Id="rId102" Type="http://schemas.openxmlformats.org/officeDocument/2006/relationships/hyperlink" Target="https://twitter.com/#!/a_sue_growsinbk/status/1184070538995666945" TargetMode="External" /><Relationship Id="rId103" Type="http://schemas.openxmlformats.org/officeDocument/2006/relationships/hyperlink" Target="https://twitter.com/#!/middleclassdem/status/1184063759892897792" TargetMode="External" /><Relationship Id="rId104" Type="http://schemas.openxmlformats.org/officeDocument/2006/relationships/hyperlink" Target="https://twitter.com/#!/middleclassdem/status/1184064675828260864" TargetMode="External" /><Relationship Id="rId105" Type="http://schemas.openxmlformats.org/officeDocument/2006/relationships/hyperlink" Target="https://twitter.com/#!/consdemo/status/1184079239567564800" TargetMode="External" /><Relationship Id="rId106" Type="http://schemas.openxmlformats.org/officeDocument/2006/relationships/hyperlink" Target="https://twitter.com/#!/bukiwilliams/status/1184098611413573638" TargetMode="External" /><Relationship Id="rId107" Type="http://schemas.openxmlformats.org/officeDocument/2006/relationships/hyperlink" Target="https://twitter.com/#!/kff/status/1158758634731520000" TargetMode="External" /><Relationship Id="rId108" Type="http://schemas.openxmlformats.org/officeDocument/2006/relationships/hyperlink" Target="https://twitter.com/#!/craigpalosky/status/1181556671954477056" TargetMode="External" /><Relationship Id="rId109" Type="http://schemas.openxmlformats.org/officeDocument/2006/relationships/hyperlink" Target="https://twitter.com/#!/levshapiro/status/1184181815277432832" TargetMode="External" /><Relationship Id="rId110" Type="http://schemas.openxmlformats.org/officeDocument/2006/relationships/hyperlink" Target="https://twitter.com/#!/ddiamond/status/1184062612637663232" TargetMode="External" /><Relationship Id="rId111" Type="http://schemas.openxmlformats.org/officeDocument/2006/relationships/hyperlink" Target="https://twitter.com/#!/craigpalosky/status/1184126607243563009" TargetMode="External" /><Relationship Id="rId112" Type="http://schemas.openxmlformats.org/officeDocument/2006/relationships/hyperlink" Target="https://twitter.com/#!/brenda11831/status/1184188027167498247" TargetMode="External" /><Relationship Id="rId113" Type="http://schemas.openxmlformats.org/officeDocument/2006/relationships/hyperlink" Target="https://twitter.com/#!/pndblog/status/1184189827983523842" TargetMode="External" /><Relationship Id="rId114" Type="http://schemas.openxmlformats.org/officeDocument/2006/relationships/hyperlink" Target="https://twitter.com/#!/pndblog/status/1184204875283996673" TargetMode="External" /><Relationship Id="rId115" Type="http://schemas.openxmlformats.org/officeDocument/2006/relationships/hyperlink" Target="https://twitter.com/#!/preexistingorg/status/974133295335297025" TargetMode="External" /><Relationship Id="rId116" Type="http://schemas.openxmlformats.org/officeDocument/2006/relationships/hyperlink" Target="https://twitter.com/#!/preexistingorg/status/1184937357612666894" TargetMode="External" /><Relationship Id="rId117" Type="http://schemas.openxmlformats.org/officeDocument/2006/relationships/hyperlink" Target="https://twitter.com/#!/randalldrew/status/1186117718430420992" TargetMode="External" /><Relationship Id="rId118" Type="http://schemas.openxmlformats.org/officeDocument/2006/relationships/hyperlink" Target="https://api.twitter.com/1.1/geo/id/01a9a39529b27f36.json" TargetMode="External" /><Relationship Id="rId119" Type="http://schemas.openxmlformats.org/officeDocument/2006/relationships/comments" Target="../comments13.xml" /><Relationship Id="rId120" Type="http://schemas.openxmlformats.org/officeDocument/2006/relationships/vmlDrawing" Target="../drawings/vmlDrawing6.vml" /><Relationship Id="rId121" Type="http://schemas.openxmlformats.org/officeDocument/2006/relationships/table" Target="../tables/table23.xml" /><Relationship Id="rId12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mmTluNv01" TargetMode="External" /><Relationship Id="rId2" Type="http://schemas.openxmlformats.org/officeDocument/2006/relationships/hyperlink" Target="https://t.co/X0iSUIL15g" TargetMode="External" /><Relationship Id="rId3" Type="http://schemas.openxmlformats.org/officeDocument/2006/relationships/hyperlink" Target="https://t.co/GqpGu1uAiF" TargetMode="External" /><Relationship Id="rId4" Type="http://schemas.openxmlformats.org/officeDocument/2006/relationships/hyperlink" Target="https://t.co/QEcTAHoEtE" TargetMode="External" /><Relationship Id="rId5" Type="http://schemas.openxmlformats.org/officeDocument/2006/relationships/hyperlink" Target="https://t.co/QEcTAHoEtE" TargetMode="External" /><Relationship Id="rId6" Type="http://schemas.openxmlformats.org/officeDocument/2006/relationships/hyperlink" Target="https://www.linkedin.com/in/chelsea-rice-98b9b7a/" TargetMode="External" /><Relationship Id="rId7" Type="http://schemas.openxmlformats.org/officeDocument/2006/relationships/hyperlink" Target="https://t.co/kIhQFSksoO" TargetMode="External" /><Relationship Id="rId8" Type="http://schemas.openxmlformats.org/officeDocument/2006/relationships/hyperlink" Target="https://t.co/VfFPwLhQJS" TargetMode="External" /><Relationship Id="rId9" Type="http://schemas.openxmlformats.org/officeDocument/2006/relationships/hyperlink" Target="https://t.co/qLkZEldUS3" TargetMode="External" /><Relationship Id="rId10" Type="http://schemas.openxmlformats.org/officeDocument/2006/relationships/hyperlink" Target="https://paper.li/phpress/1336435972" TargetMode="External" /><Relationship Id="rId11" Type="http://schemas.openxmlformats.org/officeDocument/2006/relationships/hyperlink" Target="https://t.co/PsL91SuG2D" TargetMode="External" /><Relationship Id="rId12" Type="http://schemas.openxmlformats.org/officeDocument/2006/relationships/hyperlink" Target="http://www.drdaveanddee.com/" TargetMode="External" /><Relationship Id="rId13" Type="http://schemas.openxmlformats.org/officeDocument/2006/relationships/hyperlink" Target="http://www.aikencountydemocrats.org/" TargetMode="External" /><Relationship Id="rId14" Type="http://schemas.openxmlformats.org/officeDocument/2006/relationships/hyperlink" Target="http://www.politico.com/politicopulse" TargetMode="External" /><Relationship Id="rId15" Type="http://schemas.openxmlformats.org/officeDocument/2006/relationships/hyperlink" Target="http://www.freedomworks.org/users/sanderson" TargetMode="External" /><Relationship Id="rId16" Type="http://schemas.openxmlformats.org/officeDocument/2006/relationships/hyperlink" Target="https://t.co/5wHhEAiTjE" TargetMode="External" /><Relationship Id="rId17" Type="http://schemas.openxmlformats.org/officeDocument/2006/relationships/hyperlink" Target="http://t.co/pQ69NMdnE5" TargetMode="External" /><Relationship Id="rId18" Type="http://schemas.openxmlformats.org/officeDocument/2006/relationships/hyperlink" Target="https://t.co/20MyaAkMb7" TargetMode="External" /><Relationship Id="rId19" Type="http://schemas.openxmlformats.org/officeDocument/2006/relationships/hyperlink" Target="http://t.co/EdSo1lTKmO" TargetMode="External" /><Relationship Id="rId20" Type="http://schemas.openxmlformats.org/officeDocument/2006/relationships/hyperlink" Target="http://t.co/G48vtkonlG" TargetMode="External" /><Relationship Id="rId21" Type="http://schemas.openxmlformats.org/officeDocument/2006/relationships/hyperlink" Target="http://washingtonpost.com/" TargetMode="External" /><Relationship Id="rId22" Type="http://schemas.openxmlformats.org/officeDocument/2006/relationships/hyperlink" Target="https://t.co/fp9zoTv3cJ" TargetMode="External" /><Relationship Id="rId23" Type="http://schemas.openxmlformats.org/officeDocument/2006/relationships/hyperlink" Target="https://t.co/fzrpfJ2GX9" TargetMode="External" /><Relationship Id="rId24" Type="http://schemas.openxmlformats.org/officeDocument/2006/relationships/hyperlink" Target="http://t.co/Q6GLUoLUtE" TargetMode="External" /><Relationship Id="rId25" Type="http://schemas.openxmlformats.org/officeDocument/2006/relationships/hyperlink" Target="https://pbs.twimg.com/profile_banners/922869448691740672/1546992878" TargetMode="External" /><Relationship Id="rId26" Type="http://schemas.openxmlformats.org/officeDocument/2006/relationships/hyperlink" Target="https://pbs.twimg.com/profile_banners/14240875/1532621378" TargetMode="External" /><Relationship Id="rId27" Type="http://schemas.openxmlformats.org/officeDocument/2006/relationships/hyperlink" Target="https://pbs.twimg.com/profile_banners/826872917036195840/1529944999" TargetMode="External" /><Relationship Id="rId28" Type="http://schemas.openxmlformats.org/officeDocument/2006/relationships/hyperlink" Target="https://pbs.twimg.com/profile_banners/1159907595303493633/1565378618" TargetMode="External" /><Relationship Id="rId29" Type="http://schemas.openxmlformats.org/officeDocument/2006/relationships/hyperlink" Target="https://pbs.twimg.com/profile_banners/3091574313/1549056117" TargetMode="External" /><Relationship Id="rId30" Type="http://schemas.openxmlformats.org/officeDocument/2006/relationships/hyperlink" Target="https://pbs.twimg.com/profile_banners/188143601/1378707115" TargetMode="External" /><Relationship Id="rId31" Type="http://schemas.openxmlformats.org/officeDocument/2006/relationships/hyperlink" Target="https://pbs.twimg.com/profile_banners/815671763002593292/1565234908" TargetMode="External" /><Relationship Id="rId32" Type="http://schemas.openxmlformats.org/officeDocument/2006/relationships/hyperlink" Target="https://pbs.twimg.com/profile_banners/105871249/1568919107" TargetMode="External" /><Relationship Id="rId33" Type="http://schemas.openxmlformats.org/officeDocument/2006/relationships/hyperlink" Target="https://pbs.twimg.com/profile_banners/1174601225842483200/1568882604" TargetMode="External" /><Relationship Id="rId34" Type="http://schemas.openxmlformats.org/officeDocument/2006/relationships/hyperlink" Target="https://pbs.twimg.com/profile_banners/16831853/1565380094" TargetMode="External" /><Relationship Id="rId35" Type="http://schemas.openxmlformats.org/officeDocument/2006/relationships/hyperlink" Target="https://pbs.twimg.com/profile_banners/84614572/1520348790" TargetMode="External" /><Relationship Id="rId36" Type="http://schemas.openxmlformats.org/officeDocument/2006/relationships/hyperlink" Target="https://pbs.twimg.com/profile_banners/992486556299677698/1525465098" TargetMode="External" /><Relationship Id="rId37" Type="http://schemas.openxmlformats.org/officeDocument/2006/relationships/hyperlink" Target="https://pbs.twimg.com/profile_banners/170315949/1398205583" TargetMode="External" /><Relationship Id="rId38" Type="http://schemas.openxmlformats.org/officeDocument/2006/relationships/hyperlink" Target="https://pbs.twimg.com/profile_banners/2821347189/1417799417" TargetMode="External" /><Relationship Id="rId39" Type="http://schemas.openxmlformats.org/officeDocument/2006/relationships/hyperlink" Target="https://pbs.twimg.com/profile_banners/19865528/1526316831" TargetMode="External" /><Relationship Id="rId40" Type="http://schemas.openxmlformats.org/officeDocument/2006/relationships/hyperlink" Target="https://pbs.twimg.com/profile_banners/47290331/1523739522" TargetMode="External" /><Relationship Id="rId41" Type="http://schemas.openxmlformats.org/officeDocument/2006/relationships/hyperlink" Target="https://pbs.twimg.com/profile_banners/709522772993687552/1461367934" TargetMode="External" /><Relationship Id="rId42" Type="http://schemas.openxmlformats.org/officeDocument/2006/relationships/hyperlink" Target="https://pbs.twimg.com/profile_banners/1058491618100215809/1541199481" TargetMode="External" /><Relationship Id="rId43" Type="http://schemas.openxmlformats.org/officeDocument/2006/relationships/hyperlink" Target="https://pbs.twimg.com/profile_banners/3241726321/1488915869" TargetMode="External" /><Relationship Id="rId44" Type="http://schemas.openxmlformats.org/officeDocument/2006/relationships/hyperlink" Target="https://pbs.twimg.com/profile_banners/16868756/1398374401" TargetMode="External" /><Relationship Id="rId45" Type="http://schemas.openxmlformats.org/officeDocument/2006/relationships/hyperlink" Target="https://pbs.twimg.com/profile_banners/924446329732063232/1569614125" TargetMode="External" /><Relationship Id="rId46" Type="http://schemas.openxmlformats.org/officeDocument/2006/relationships/hyperlink" Target="https://pbs.twimg.com/profile_banners/385261255/1481343498" TargetMode="External" /><Relationship Id="rId47" Type="http://schemas.openxmlformats.org/officeDocument/2006/relationships/hyperlink" Target="https://pbs.twimg.com/profile_banners/872265325072592901/1532124766" TargetMode="External" /><Relationship Id="rId48" Type="http://schemas.openxmlformats.org/officeDocument/2006/relationships/hyperlink" Target="https://pbs.twimg.com/profile_banners/821789101871529985/1520682234" TargetMode="External" /><Relationship Id="rId49" Type="http://schemas.openxmlformats.org/officeDocument/2006/relationships/hyperlink" Target="https://pbs.twimg.com/profile_banners/3277109490/1438333015" TargetMode="External" /><Relationship Id="rId50" Type="http://schemas.openxmlformats.org/officeDocument/2006/relationships/hyperlink" Target="https://pbs.twimg.com/profile_banners/374673775/1518451504" TargetMode="External" /><Relationship Id="rId51" Type="http://schemas.openxmlformats.org/officeDocument/2006/relationships/hyperlink" Target="https://pbs.twimg.com/profile_banners/45878166/1565614912" TargetMode="External" /><Relationship Id="rId52" Type="http://schemas.openxmlformats.org/officeDocument/2006/relationships/hyperlink" Target="https://pbs.twimg.com/profile_banners/10992962/1405692128" TargetMode="External" /><Relationship Id="rId53" Type="http://schemas.openxmlformats.org/officeDocument/2006/relationships/hyperlink" Target="https://pbs.twimg.com/profile_banners/177891462/1472736760" TargetMode="External" /><Relationship Id="rId54" Type="http://schemas.openxmlformats.org/officeDocument/2006/relationships/hyperlink" Target="https://pbs.twimg.com/profile_banners/730048680120754176/1473070468" TargetMode="External" /><Relationship Id="rId55" Type="http://schemas.openxmlformats.org/officeDocument/2006/relationships/hyperlink" Target="https://pbs.twimg.com/profile_banners/18243006/1399215101" TargetMode="External" /><Relationship Id="rId56" Type="http://schemas.openxmlformats.org/officeDocument/2006/relationships/hyperlink" Target="https://pbs.twimg.com/profile_banners/2467791/1469484132" TargetMode="External" /><Relationship Id="rId57" Type="http://schemas.openxmlformats.org/officeDocument/2006/relationships/hyperlink" Target="https://pbs.twimg.com/profile_banners/797867737661906945/1481215792" TargetMode="External" /><Relationship Id="rId58" Type="http://schemas.openxmlformats.org/officeDocument/2006/relationships/hyperlink" Target="https://pbs.twimg.com/profile_banners/502113839/1419956738" TargetMode="External" /><Relationship Id="rId59" Type="http://schemas.openxmlformats.org/officeDocument/2006/relationships/hyperlink" Target="https://pbs.twimg.com/profile_banners/9676152/1401365809"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9/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3/bg.gif" TargetMode="External" /><Relationship Id="rId68" Type="http://schemas.openxmlformats.org/officeDocument/2006/relationships/hyperlink" Target="http://abs.twimg.com/images/themes/theme14/bg.gif" TargetMode="External" /><Relationship Id="rId69" Type="http://schemas.openxmlformats.org/officeDocument/2006/relationships/hyperlink" Target="http://abs.twimg.com/images/themes/theme15/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2/bg.gif" TargetMode="External" /><Relationship Id="rId72" Type="http://schemas.openxmlformats.org/officeDocument/2006/relationships/hyperlink" Target="http://abs.twimg.com/images/themes/theme9/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6/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6/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3/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4/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2/bg.gif" TargetMode="External" /><Relationship Id="rId95" Type="http://schemas.openxmlformats.org/officeDocument/2006/relationships/hyperlink" Target="http://pbs.twimg.com/profile_background_images/107753786/slideshare_june2010.png" TargetMode="External" /><Relationship Id="rId96" Type="http://schemas.openxmlformats.org/officeDocument/2006/relationships/hyperlink" Target="http://pbs.twimg.com/profile_images/949140496831533062/dHIkv6F__normal.jpg" TargetMode="External" /><Relationship Id="rId97" Type="http://schemas.openxmlformats.org/officeDocument/2006/relationships/hyperlink" Target="http://pbs.twimg.com/profile_images/1177293647546605571/SalIEOwX_normal.jpg" TargetMode="External" /><Relationship Id="rId98" Type="http://schemas.openxmlformats.org/officeDocument/2006/relationships/hyperlink" Target="http://pbs.twimg.com/profile_images/1006665452158717953/xi2yH4h8_normal.jpg" TargetMode="External" /><Relationship Id="rId99" Type="http://schemas.openxmlformats.org/officeDocument/2006/relationships/hyperlink" Target="http://pbs.twimg.com/profile_images/1159908842576195584/8sC8Uqy3_normal.jpg" TargetMode="External" /><Relationship Id="rId100" Type="http://schemas.openxmlformats.org/officeDocument/2006/relationships/hyperlink" Target="http://pbs.twimg.com/profile_images/1091445511033417728/ntc9o_TR_normal.png" TargetMode="External" /><Relationship Id="rId101" Type="http://schemas.openxmlformats.org/officeDocument/2006/relationships/hyperlink" Target="http://pbs.twimg.com/profile_images/1017555241242247168/5tfCCIQt_normal.jpg" TargetMode="External" /><Relationship Id="rId102" Type="http://schemas.openxmlformats.org/officeDocument/2006/relationships/hyperlink" Target="http://pbs.twimg.com/profile_images/1175196416853106689/SnhYhv44_normal.jpg" TargetMode="External" /><Relationship Id="rId103" Type="http://schemas.openxmlformats.org/officeDocument/2006/relationships/hyperlink" Target="http://pbs.twimg.com/profile_images/1175180490925649920/NT17Ri98_normal.jpg" TargetMode="External" /><Relationship Id="rId104" Type="http://schemas.openxmlformats.org/officeDocument/2006/relationships/hyperlink" Target="http://pbs.twimg.com/profile_images/1175182200813154304/vG7dYQ59_normal.jpg" TargetMode="External" /><Relationship Id="rId105" Type="http://schemas.openxmlformats.org/officeDocument/2006/relationships/hyperlink" Target="http://pbs.twimg.com/profile_images/903057288193347589/10sGDMBm_normal.jpg" TargetMode="External" /><Relationship Id="rId106" Type="http://schemas.openxmlformats.org/officeDocument/2006/relationships/hyperlink" Target="http://pbs.twimg.com/profile_images/971039409540878337/2n-HSVxP_normal.jpg" TargetMode="External" /><Relationship Id="rId107" Type="http://schemas.openxmlformats.org/officeDocument/2006/relationships/hyperlink" Target="http://pbs.twimg.com/profile_images/992502344649707520/850ZeMs3_normal.jpg" TargetMode="External" /><Relationship Id="rId108" Type="http://schemas.openxmlformats.org/officeDocument/2006/relationships/hyperlink" Target="http://pbs.twimg.com/profile_images/453594841952178176/JVztKW_R_normal.jpeg" TargetMode="External" /><Relationship Id="rId109" Type="http://schemas.openxmlformats.org/officeDocument/2006/relationships/hyperlink" Target="http://pbs.twimg.com/profile_images/846465628307410944/oKEwox33_normal.jpg" TargetMode="External" /><Relationship Id="rId110" Type="http://schemas.openxmlformats.org/officeDocument/2006/relationships/hyperlink" Target="http://pbs.twimg.com/profile_images/985586438421938176/5FY3Re_L_normal.jpg" TargetMode="External" /><Relationship Id="rId111" Type="http://schemas.openxmlformats.org/officeDocument/2006/relationships/hyperlink" Target="http://pbs.twimg.com/profile_images/1103137277805359104/TMxkxJiQ_normal.png" TargetMode="External" /><Relationship Id="rId112" Type="http://schemas.openxmlformats.org/officeDocument/2006/relationships/hyperlink" Target="http://pbs.twimg.com/profile_images/709535597149478912/GYljRy8l_normal.jpg" TargetMode="External" /><Relationship Id="rId113" Type="http://schemas.openxmlformats.org/officeDocument/2006/relationships/hyperlink" Target="http://pbs.twimg.com/profile_images/1158747369791524865/PRDiB5xT_normal.jpg" TargetMode="External" /><Relationship Id="rId114" Type="http://schemas.openxmlformats.org/officeDocument/2006/relationships/hyperlink" Target="http://pbs.twimg.com/profile_images/838818867329671170/snQTOLvs_normal.jpg" TargetMode="External" /><Relationship Id="rId115" Type="http://schemas.openxmlformats.org/officeDocument/2006/relationships/hyperlink" Target="http://pbs.twimg.com/profile_images/1906930117/bk4_front_normal.jpg" TargetMode="External" /><Relationship Id="rId116" Type="http://schemas.openxmlformats.org/officeDocument/2006/relationships/hyperlink" Target="http://pbs.twimg.com/profile_images/378800000267475889/443ff5fdbc93a49e4fdfa9eae19f80d0_normal.jpeg" TargetMode="External" /><Relationship Id="rId117" Type="http://schemas.openxmlformats.org/officeDocument/2006/relationships/hyperlink" Target="http://pbs.twimg.com/profile_images/903517610431713280/rB7vk8be_normal.jpg" TargetMode="External" /><Relationship Id="rId118" Type="http://schemas.openxmlformats.org/officeDocument/2006/relationships/hyperlink" Target="http://pbs.twimg.com/profile_images/1177673110394429441/3N8ggS_M_normal.jpg" TargetMode="External" /><Relationship Id="rId119" Type="http://schemas.openxmlformats.org/officeDocument/2006/relationships/hyperlink" Target="http://pbs.twimg.com/profile_images/1157675818291736576/wvUNtVBP_normal.jpg" TargetMode="External" /><Relationship Id="rId120" Type="http://schemas.openxmlformats.org/officeDocument/2006/relationships/hyperlink" Target="http://pbs.twimg.com/profile_images/1256401918/P_00091_normal.JPG" TargetMode="External" /><Relationship Id="rId121" Type="http://schemas.openxmlformats.org/officeDocument/2006/relationships/hyperlink" Target="http://pbs.twimg.com/profile_images/807439041008439296/c91P6Sxt_normal.jpg" TargetMode="External" /><Relationship Id="rId122" Type="http://schemas.openxmlformats.org/officeDocument/2006/relationships/hyperlink" Target="http://pbs.twimg.com/profile_images/1153057810353180672/x71f4ANf_normal.jpg" TargetMode="External" /><Relationship Id="rId123" Type="http://schemas.openxmlformats.org/officeDocument/2006/relationships/hyperlink" Target="http://pbs.twimg.com/profile_images/1008512507072393216/Ob9f2i1T_normal.jpg" TargetMode="External" /><Relationship Id="rId124" Type="http://schemas.openxmlformats.org/officeDocument/2006/relationships/hyperlink" Target="http://pbs.twimg.com/profile_images/620124606125355008/Z7jolz_M_normal.jpg" TargetMode="External" /><Relationship Id="rId125" Type="http://schemas.openxmlformats.org/officeDocument/2006/relationships/hyperlink" Target="http://pbs.twimg.com/profile_images/974083044268216320/QMrPA_Dp_normal.jpg" TargetMode="External" /><Relationship Id="rId126" Type="http://schemas.openxmlformats.org/officeDocument/2006/relationships/hyperlink" Target="http://pbs.twimg.com/profile_images/653375721415553024/tG9paGNb_normal.jpg" TargetMode="External" /><Relationship Id="rId127" Type="http://schemas.openxmlformats.org/officeDocument/2006/relationships/hyperlink" Target="http://pbs.twimg.com/profile_images/423927594778509312/YvugPha5_normal.jpeg" TargetMode="External" /><Relationship Id="rId128" Type="http://schemas.openxmlformats.org/officeDocument/2006/relationships/hyperlink" Target="http://pbs.twimg.com/profile_images/1446714635/headshot_beard_normal.jpg" TargetMode="External" /><Relationship Id="rId129" Type="http://schemas.openxmlformats.org/officeDocument/2006/relationships/hyperlink" Target="http://pbs.twimg.com/profile_images/946434046673981441/RU3bkn3M_normal.jpg" TargetMode="External" /><Relationship Id="rId130" Type="http://schemas.openxmlformats.org/officeDocument/2006/relationships/hyperlink" Target="http://pbs.twimg.com/profile_images/784380669099118595/K5c_Gj4b_normal.jpg" TargetMode="External" /><Relationship Id="rId131" Type="http://schemas.openxmlformats.org/officeDocument/2006/relationships/hyperlink" Target="http://pbs.twimg.com/profile_images/772106061700558848/DFssL6vW_normal.jpg" TargetMode="External" /><Relationship Id="rId132" Type="http://schemas.openxmlformats.org/officeDocument/2006/relationships/hyperlink" Target="http://pbs.twimg.com/profile_images/1110562772398551041/PCB5Kjbj_normal.png" TargetMode="External" /><Relationship Id="rId133" Type="http://schemas.openxmlformats.org/officeDocument/2006/relationships/hyperlink" Target="http://pbs.twimg.com/profile_images/1060271522319925257/fJKwJ0r2_normal.jpg" TargetMode="External" /><Relationship Id="rId134" Type="http://schemas.openxmlformats.org/officeDocument/2006/relationships/hyperlink" Target="http://pbs.twimg.com/profile_images/797975493442093056/kgbgNdGl_normal.jpg" TargetMode="External" /><Relationship Id="rId135" Type="http://schemas.openxmlformats.org/officeDocument/2006/relationships/hyperlink" Target="http://pbs.twimg.com/profile_images/2272028389/t8jng0gvkamkl6yk5gpr_normal.jpeg" TargetMode="External" /><Relationship Id="rId136" Type="http://schemas.openxmlformats.org/officeDocument/2006/relationships/hyperlink" Target="http://pbs.twimg.com/profile_images/695318180802248704/bAdG0-_6_normal.jpg" TargetMode="External" /><Relationship Id="rId137" Type="http://schemas.openxmlformats.org/officeDocument/2006/relationships/hyperlink" Target="http://pbs.twimg.com/profile_images/590970599977037824/IIHS-deS_normal.png" TargetMode="External" /><Relationship Id="rId138" Type="http://schemas.openxmlformats.org/officeDocument/2006/relationships/hyperlink" Target="https://twitter.com/deniseduncanrn" TargetMode="External" /><Relationship Id="rId139" Type="http://schemas.openxmlformats.org/officeDocument/2006/relationships/hyperlink" Target="https://twitter.com/afscme" TargetMode="External" /><Relationship Id="rId140" Type="http://schemas.openxmlformats.org/officeDocument/2006/relationships/hyperlink" Target="https://twitter.com/coherus_bio" TargetMode="External" /><Relationship Id="rId141" Type="http://schemas.openxmlformats.org/officeDocument/2006/relationships/hyperlink" Target="https://twitter.com/kaiserfamfound" TargetMode="External" /><Relationship Id="rId142" Type="http://schemas.openxmlformats.org/officeDocument/2006/relationships/hyperlink" Target="https://twitter.com/chaperonycon" TargetMode="External" /><Relationship Id="rId143" Type="http://schemas.openxmlformats.org/officeDocument/2006/relationships/hyperlink" Target="https://twitter.com/blanketcrap" TargetMode="External" /><Relationship Id="rId144" Type="http://schemas.openxmlformats.org/officeDocument/2006/relationships/hyperlink" Target="https://twitter.com/goldgallant" TargetMode="External" /><Relationship Id="rId145" Type="http://schemas.openxmlformats.org/officeDocument/2006/relationships/hyperlink" Target="https://twitter.com/noreenwise777" TargetMode="External" /><Relationship Id="rId146" Type="http://schemas.openxmlformats.org/officeDocument/2006/relationships/hyperlink" Target="https://twitter.com/johnmah97954937" TargetMode="External" /><Relationship Id="rId147" Type="http://schemas.openxmlformats.org/officeDocument/2006/relationships/hyperlink" Target="https://twitter.com/chelsearice" TargetMode="External" /><Relationship Id="rId148" Type="http://schemas.openxmlformats.org/officeDocument/2006/relationships/hyperlink" Target="https://twitter.com/kff" TargetMode="External" /><Relationship Id="rId149" Type="http://schemas.openxmlformats.org/officeDocument/2006/relationships/hyperlink" Target="https://twitter.com/healthpolicynew" TargetMode="External" /><Relationship Id="rId150" Type="http://schemas.openxmlformats.org/officeDocument/2006/relationships/hyperlink" Target="https://twitter.com/reubenesp" TargetMode="External" /><Relationship Id="rId151" Type="http://schemas.openxmlformats.org/officeDocument/2006/relationships/hyperlink" Target="https://twitter.com/petersonchealth" TargetMode="External" /><Relationship Id="rId152" Type="http://schemas.openxmlformats.org/officeDocument/2006/relationships/hyperlink" Target="https://twitter.com/angryvoters" TargetMode="External" /><Relationship Id="rId153" Type="http://schemas.openxmlformats.org/officeDocument/2006/relationships/hyperlink" Target="https://twitter.com/phpress" TargetMode="External" /><Relationship Id="rId154" Type="http://schemas.openxmlformats.org/officeDocument/2006/relationships/hyperlink" Target="https://twitter.com/aimeedemaio" TargetMode="External" /><Relationship Id="rId155" Type="http://schemas.openxmlformats.org/officeDocument/2006/relationships/hyperlink" Target="https://twitter.com/hoosierjjr" TargetMode="External" /><Relationship Id="rId156" Type="http://schemas.openxmlformats.org/officeDocument/2006/relationships/hyperlink" Target="https://twitter.com/colorado4bernie" TargetMode="External" /><Relationship Id="rId157" Type="http://schemas.openxmlformats.org/officeDocument/2006/relationships/hyperlink" Target="https://twitter.com/drdaveanddee" TargetMode="External" /><Relationship Id="rId158" Type="http://schemas.openxmlformats.org/officeDocument/2006/relationships/hyperlink" Target="https://twitter.com/aikencountydems" TargetMode="External" /><Relationship Id="rId159" Type="http://schemas.openxmlformats.org/officeDocument/2006/relationships/hyperlink" Target="https://twitter.com/ddiamond" TargetMode="External" /><Relationship Id="rId160" Type="http://schemas.openxmlformats.org/officeDocument/2006/relationships/hyperlink" Target="https://twitter.com/smayranderson" TargetMode="External" /><Relationship Id="rId161" Type="http://schemas.openxmlformats.org/officeDocument/2006/relationships/hyperlink" Target="https://twitter.com/brianhurn" TargetMode="External" /><Relationship Id="rId162" Type="http://schemas.openxmlformats.org/officeDocument/2006/relationships/hyperlink" Target="https://twitter.com/dancygeorgia" TargetMode="External" /><Relationship Id="rId163" Type="http://schemas.openxmlformats.org/officeDocument/2006/relationships/hyperlink" Target="https://twitter.com/ttaraila3" TargetMode="External" /><Relationship Id="rId164" Type="http://schemas.openxmlformats.org/officeDocument/2006/relationships/hyperlink" Target="https://twitter.com/rudnicknoah" TargetMode="External" /><Relationship Id="rId165" Type="http://schemas.openxmlformats.org/officeDocument/2006/relationships/hyperlink" Target="https://twitter.com/a_sue_growsinbk" TargetMode="External" /><Relationship Id="rId166" Type="http://schemas.openxmlformats.org/officeDocument/2006/relationships/hyperlink" Target="https://twitter.com/middleclassdem" TargetMode="External" /><Relationship Id="rId167" Type="http://schemas.openxmlformats.org/officeDocument/2006/relationships/hyperlink" Target="https://twitter.com/consdemo" TargetMode="External" /><Relationship Id="rId168" Type="http://schemas.openxmlformats.org/officeDocument/2006/relationships/hyperlink" Target="https://twitter.com/bukiwilliams" TargetMode="External" /><Relationship Id="rId169" Type="http://schemas.openxmlformats.org/officeDocument/2006/relationships/hyperlink" Target="https://twitter.com/craigpalosky" TargetMode="External" /><Relationship Id="rId170" Type="http://schemas.openxmlformats.org/officeDocument/2006/relationships/hyperlink" Target="https://twitter.com/levshapiro" TargetMode="External" /><Relationship Id="rId171" Type="http://schemas.openxmlformats.org/officeDocument/2006/relationships/hyperlink" Target="https://twitter.com/jrovner" TargetMode="External" /><Relationship Id="rId172" Type="http://schemas.openxmlformats.org/officeDocument/2006/relationships/hyperlink" Target="https://twitter.com/bmj_open" TargetMode="External" /><Relationship Id="rId173" Type="http://schemas.openxmlformats.org/officeDocument/2006/relationships/hyperlink" Target="https://twitter.com/brenda11831" TargetMode="External" /><Relationship Id="rId174" Type="http://schemas.openxmlformats.org/officeDocument/2006/relationships/hyperlink" Target="https://twitter.com/pndblog" TargetMode="External" /><Relationship Id="rId175" Type="http://schemas.openxmlformats.org/officeDocument/2006/relationships/hyperlink" Target="https://twitter.com/washingtonpost" TargetMode="External" /><Relationship Id="rId176" Type="http://schemas.openxmlformats.org/officeDocument/2006/relationships/hyperlink" Target="https://twitter.com/preexistingorg" TargetMode="External" /><Relationship Id="rId177" Type="http://schemas.openxmlformats.org/officeDocument/2006/relationships/hyperlink" Target="https://twitter.com/arjeter" TargetMode="External" /><Relationship Id="rId178" Type="http://schemas.openxmlformats.org/officeDocument/2006/relationships/hyperlink" Target="https://twitter.com/randalldrew" TargetMode="External" /><Relationship Id="rId179" Type="http://schemas.openxmlformats.org/officeDocument/2006/relationships/hyperlink" Target="https://twitter.com/slideshare" TargetMode="External" /><Relationship Id="rId180" Type="http://schemas.openxmlformats.org/officeDocument/2006/relationships/comments" Target="../comments2.xml" /><Relationship Id="rId181" Type="http://schemas.openxmlformats.org/officeDocument/2006/relationships/vmlDrawing" Target="../drawings/vmlDrawing2.vml" /><Relationship Id="rId182" Type="http://schemas.openxmlformats.org/officeDocument/2006/relationships/table" Target="../tables/table2.xml" /><Relationship Id="rId18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kff.org/slideshow/public-opinion-on-womens-health-and-preventive-care/?utm_source=dlvr.it&amp;utm_medium=twitter" TargetMode="External" /><Relationship Id="rId2" Type="http://schemas.openxmlformats.org/officeDocument/2006/relationships/hyperlink" Target="https://www.slideshare.net/KaiserFamilyFoundation/public-opinion-on-singlepayer-national-health-plans-and-expanding-access-to-medicare-coverage-182398494?ref=https://www.kff.org/slideshow/public-opinion-on-single-payer-national-health-plans-and-expanding-access-to-medicare-coverage/" TargetMode="External" /><Relationship Id="rId3"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4" Type="http://schemas.openxmlformats.org/officeDocument/2006/relationships/hyperlink" Target="https://www.washingtonpost.com/local/education/survey-finds-evidence-of-widespread-sexual-violence-at-33-universities/2019/10/14/bd75dcde-ee82-11e9-b648-76bcf86eb67e_story.html?hootPostID=99a126f1bdb350cc7aabe42d326b4d3d" TargetMode="External" /><Relationship Id="rId5" Type="http://schemas.openxmlformats.org/officeDocument/2006/relationships/hyperlink" Target="https://www.kff.org/medicaid/press-release/many-community-health-centers-report-that-immigrant-patients-are-declining-to-enroll-in-medicaid-or-renew-their-coverage-amid-concerns-about-changes-to-public-charge-rules/?hootPostID=ad18b216cf1482ac5d95aee4950a144a" TargetMode="External" /><Relationship Id="rId6" Type="http://schemas.openxmlformats.org/officeDocument/2006/relationships/hyperlink" Target="https://www.bmj.com/content/367/bmj.l5885" TargetMode="External" /><Relationship Id="rId7" Type="http://schemas.openxmlformats.org/officeDocument/2006/relationships/hyperlink" Target="https://www.kff.org/health-reform/poll-finding/kff-health-tracking-poll-october-2019" TargetMode="External" /><Relationship Id="rId8" Type="http://schemas.openxmlformats.org/officeDocument/2006/relationships/hyperlink" Target="https://www.healthsystemtracker.org/brief/how-affordability-of-health-care-varies-by-income-among-people-with-employer-coverage/" TargetMode="External" /><Relationship Id="rId9" Type="http://schemas.openxmlformats.org/officeDocument/2006/relationships/hyperlink" Target="https://www.kff.org/global-health-policy/fact-sheet/the-u-s-government-and-global-polio-efforts/?utm_source=dlvr.it&amp;utm_medium=twitter" TargetMode="External" /><Relationship Id="rId10" Type="http://schemas.openxmlformats.org/officeDocument/2006/relationships/hyperlink" Target="https://www.kff.org/medicaid/event/addressing-health-and-social-needs-of-californias-immigrant-families-lessons-learned-from-local-responses-and-future-priorities/?utm_source=dlvr.it&amp;utm_medium=twitter" TargetMode="External" /><Relationship Id="rId11" Type="http://schemas.openxmlformats.org/officeDocument/2006/relationships/hyperlink" Target="https://www.kff.org/health-reform/poll-finding/kff-health-tracking-poll-october-2019" TargetMode="External" /><Relationship Id="rId12" Type="http://schemas.openxmlformats.org/officeDocument/2006/relationships/hyperlink" Target="https://www.slideshare.net/KaiserFamilyFoundation/public-opinion-on-singlepayer-national-health-plans-and-expanding-access-to-medicare-coverage-182398494?ref=https://www.kff.org/slideshow/public-opinion-on-single-payer-national-health-plans-and-expanding-access-to-medicare-coverage/" TargetMode="External" /><Relationship Id="rId13" Type="http://schemas.openxmlformats.org/officeDocument/2006/relationships/hyperlink" Target="https://www.washingtonpost.com/local/education/survey-finds-evidence-of-widespread-sexual-violence-at-33-universities/2019/10/14/bd75dcde-ee82-11e9-b648-76bcf86eb67e_story.html?hootPostID=99a126f1bdb350cc7aabe42d326b4d3d" TargetMode="External" /><Relationship Id="rId14" Type="http://schemas.openxmlformats.org/officeDocument/2006/relationships/hyperlink" Target="https://www.kff.org/medicaid/press-release/many-community-health-centers-report-that-immigrant-patients-are-declining-to-enroll-in-medicaid-or-renew-their-coverage-amid-concerns-about-changes-to-public-charge-rules/?hootPostID=ad18b216cf1482ac5d95aee4950a144a" TargetMode="External" /><Relationship Id="rId15" Type="http://schemas.openxmlformats.org/officeDocument/2006/relationships/hyperlink" Target="http://this.is/this.is/" TargetMode="External" /><Relationship Id="rId16" Type="http://schemas.openxmlformats.org/officeDocument/2006/relationships/hyperlink" Target="https://www.afscme.org/now/the-affordable-care-act-is-not-jenga-its-not-a-game-period" TargetMode="External" /><Relationship Id="rId17" Type="http://schemas.openxmlformats.org/officeDocument/2006/relationships/hyperlink" Target="https://www.healthsystemtracker.org/brief/how-affordability-of-health-care-varies-by-income-among-people-with-employer-coverage/" TargetMode="External" /><Relationship Id="rId18" Type="http://schemas.openxmlformats.org/officeDocument/2006/relationships/hyperlink" Target="https://www.kff.org/slideshow/public-opinion-on-womens-health-and-preventive-care/?utm_source=dlvr.it&amp;utm_medium=twitter" TargetMode="External" /><Relationship Id="rId19"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0" Type="http://schemas.openxmlformats.org/officeDocument/2006/relationships/hyperlink" Target="https://www.kff.org/hivaids/poll-finding/kff-health-tracking-poll-march-2019/" TargetMode="External" /><Relationship Id="rId21" Type="http://schemas.openxmlformats.org/officeDocument/2006/relationships/hyperlink" Target="https://www.kff.org/presidents-message/?utm_source=dlvr.it&amp;utm_medium=twitter" TargetMode="External" /><Relationship Id="rId22" Type="http://schemas.openxmlformats.org/officeDocument/2006/relationships/hyperlink" Target="https://www.kff.org/data-collection/mental-health-and-substance-use/?utm_source=dlvr.it&amp;utm_medium=twitter" TargetMode="External" /><Relationship Id="rId23" Type="http://schemas.openxmlformats.org/officeDocument/2006/relationships/hyperlink" Target="https://www.kff.org/disparities-policy/fact-sheet/president-trumps-proclamation-suspending-entry-for-immigrants-without-health-coverage/?utm_source=dlvr.it&amp;utm_medium=twitter" TargetMode="External" /><Relationship Id="rId24" Type="http://schemas.openxmlformats.org/officeDocument/2006/relationships/hyperlink" Target="https://www.kff.org/medicaid/event/addressing-health-and-social-needs-of-californias-immigrant-families-lessons-learned-from-local-responses-and-future-priorities/?utm_source=dlvr.it&amp;utm_medium=twitter" TargetMode="External" /><Relationship Id="rId25" Type="http://schemas.openxmlformats.org/officeDocument/2006/relationships/hyperlink" Target="https://www.kff.org/global-health-policy/fact-sheet/the-u-s-government-and-global-polio-efforts/?utm_source=dlvr.it&amp;utm_medium=twitter" TargetMode="External" /><Relationship Id="rId26" Type="http://schemas.openxmlformats.org/officeDocument/2006/relationships/hyperlink" Target="https://www.bmj.com/content/367/bmj.l5885" TargetMode="External" /><Relationship Id="rId27" Type="http://schemas.openxmlformats.org/officeDocument/2006/relationships/hyperlink" Target="https://www.kff.org/health-costs/press-release/poll-nearly-1-in-4-americans-taking-prescription-drugs-say-its-difficult-to-afford-medicines-including-larger-shares-with-low-incomes/"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807</v>
      </c>
      <c r="BB2" s="13" t="s">
        <v>821</v>
      </c>
      <c r="BC2" s="13" t="s">
        <v>822</v>
      </c>
      <c r="BD2" s="67" t="s">
        <v>1157</v>
      </c>
      <c r="BE2" s="67" t="s">
        <v>1158</v>
      </c>
      <c r="BF2" s="67" t="s">
        <v>1159</v>
      </c>
      <c r="BG2" s="67" t="s">
        <v>1160</v>
      </c>
      <c r="BH2" s="67" t="s">
        <v>1161</v>
      </c>
      <c r="BI2" s="67" t="s">
        <v>1162</v>
      </c>
      <c r="BJ2" s="67" t="s">
        <v>1163</v>
      </c>
      <c r="BK2" s="67" t="s">
        <v>1164</v>
      </c>
      <c r="BL2" s="67" t="s">
        <v>1165</v>
      </c>
    </row>
    <row r="3" spans="1:64" ht="15" customHeight="1">
      <c r="A3" s="84" t="s">
        <v>212</v>
      </c>
      <c r="B3" s="84" t="s">
        <v>246</v>
      </c>
      <c r="C3" s="53" t="s">
        <v>1236</v>
      </c>
      <c r="D3" s="54">
        <v>3</v>
      </c>
      <c r="E3" s="65" t="s">
        <v>132</v>
      </c>
      <c r="F3" s="55">
        <v>35</v>
      </c>
      <c r="G3" s="53"/>
      <c r="H3" s="57"/>
      <c r="I3" s="56"/>
      <c r="J3" s="56"/>
      <c r="K3" s="36" t="s">
        <v>65</v>
      </c>
      <c r="L3" s="62">
        <v>3</v>
      </c>
      <c r="M3" s="62"/>
      <c r="N3" s="63"/>
      <c r="O3" s="85" t="s">
        <v>254</v>
      </c>
      <c r="P3" s="87">
        <v>43494.744479166664</v>
      </c>
      <c r="Q3" s="85" t="s">
        <v>256</v>
      </c>
      <c r="R3" s="89" t="s">
        <v>289</v>
      </c>
      <c r="S3" s="85" t="s">
        <v>306</v>
      </c>
      <c r="T3" s="85"/>
      <c r="U3" s="89" t="s">
        <v>321</v>
      </c>
      <c r="V3" s="89" t="s">
        <v>321</v>
      </c>
      <c r="W3" s="87">
        <v>43494.744479166664</v>
      </c>
      <c r="X3" s="89" t="s">
        <v>359</v>
      </c>
      <c r="Y3" s="85"/>
      <c r="Z3" s="85"/>
      <c r="AA3" s="91" t="s">
        <v>404</v>
      </c>
      <c r="AB3" s="85"/>
      <c r="AC3" s="85" t="b">
        <v>0</v>
      </c>
      <c r="AD3" s="85">
        <v>12</v>
      </c>
      <c r="AE3" s="91" t="s">
        <v>449</v>
      </c>
      <c r="AF3" s="85" t="b">
        <v>0</v>
      </c>
      <c r="AG3" s="85" t="s">
        <v>453</v>
      </c>
      <c r="AH3" s="85"/>
      <c r="AI3" s="91" t="s">
        <v>449</v>
      </c>
      <c r="AJ3" s="85" t="b">
        <v>0</v>
      </c>
      <c r="AK3" s="85">
        <v>7</v>
      </c>
      <c r="AL3" s="91" t="s">
        <v>449</v>
      </c>
      <c r="AM3" s="85" t="s">
        <v>454</v>
      </c>
      <c r="AN3" s="85" t="b">
        <v>0</v>
      </c>
      <c r="AO3" s="91" t="s">
        <v>404</v>
      </c>
      <c r="AP3" s="85" t="s">
        <v>466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213</v>
      </c>
      <c r="B4" s="84" t="s">
        <v>247</v>
      </c>
      <c r="C4" s="53" t="s">
        <v>1236</v>
      </c>
      <c r="D4" s="54">
        <v>3</v>
      </c>
      <c r="E4" s="65" t="s">
        <v>132</v>
      </c>
      <c r="F4" s="55">
        <v>35</v>
      </c>
      <c r="G4" s="53"/>
      <c r="H4" s="57"/>
      <c r="I4" s="56"/>
      <c r="J4" s="56"/>
      <c r="K4" s="36" t="s">
        <v>65</v>
      </c>
      <c r="L4" s="83">
        <v>4</v>
      </c>
      <c r="M4" s="83"/>
      <c r="N4" s="63"/>
      <c r="O4" s="86" t="s">
        <v>254</v>
      </c>
      <c r="P4" s="88">
        <v>43745.80244212963</v>
      </c>
      <c r="Q4" s="86" t="s">
        <v>257</v>
      </c>
      <c r="R4" s="90" t="s">
        <v>290</v>
      </c>
      <c r="S4" s="86" t="s">
        <v>307</v>
      </c>
      <c r="T4" s="86" t="s">
        <v>313</v>
      </c>
      <c r="U4" s="90" t="s">
        <v>322</v>
      </c>
      <c r="V4" s="90" t="s">
        <v>322</v>
      </c>
      <c r="W4" s="88">
        <v>43745.80244212963</v>
      </c>
      <c r="X4" s="90" t="s">
        <v>360</v>
      </c>
      <c r="Y4" s="86"/>
      <c r="Z4" s="86"/>
      <c r="AA4" s="92" t="s">
        <v>405</v>
      </c>
      <c r="AB4" s="86"/>
      <c r="AC4" s="86" t="b">
        <v>0</v>
      </c>
      <c r="AD4" s="86">
        <v>0</v>
      </c>
      <c r="AE4" s="92" t="s">
        <v>449</v>
      </c>
      <c r="AF4" s="86" t="b">
        <v>0</v>
      </c>
      <c r="AG4" s="86" t="s">
        <v>453</v>
      </c>
      <c r="AH4" s="86"/>
      <c r="AI4" s="92" t="s">
        <v>449</v>
      </c>
      <c r="AJ4" s="86" t="b">
        <v>0</v>
      </c>
      <c r="AK4" s="86">
        <v>0</v>
      </c>
      <c r="AL4" s="92" t="s">
        <v>449</v>
      </c>
      <c r="AM4" s="86" t="s">
        <v>455</v>
      </c>
      <c r="AN4" s="86" t="b">
        <v>0</v>
      </c>
      <c r="AO4" s="92" t="s">
        <v>405</v>
      </c>
      <c r="AP4" s="86" t="s">
        <v>466</v>
      </c>
      <c r="AQ4" s="86">
        <v>0</v>
      </c>
      <c r="AR4" s="86">
        <v>0</v>
      </c>
      <c r="AS4" s="86"/>
      <c r="AT4" s="86"/>
      <c r="AU4" s="86"/>
      <c r="AV4" s="86"/>
      <c r="AW4" s="86"/>
      <c r="AX4" s="86"/>
      <c r="AY4" s="86"/>
      <c r="AZ4" s="86"/>
      <c r="BA4">
        <v>1</v>
      </c>
      <c r="BB4" s="85" t="str">
        <f>REPLACE(INDEX(GroupVertices[Group],MATCH(Edges[[#This Row],[Vertex 1]],GroupVertices[Vertex],0)),1,1,"")</f>
        <v>6</v>
      </c>
      <c r="BC4" s="85" t="str">
        <f>REPLACE(INDEX(GroupVertices[Group],MATCH(Edges[[#This Row],[Vertex 2]],GroupVertices[Vertex],0)),1,1,"")</f>
        <v>2</v>
      </c>
      <c r="BD4" s="51">
        <v>0</v>
      </c>
      <c r="BE4" s="52">
        <v>0</v>
      </c>
      <c r="BF4" s="51">
        <v>0</v>
      </c>
      <c r="BG4" s="52">
        <v>0</v>
      </c>
      <c r="BH4" s="51">
        <v>0</v>
      </c>
      <c r="BI4" s="52">
        <v>0</v>
      </c>
      <c r="BJ4" s="51">
        <v>33</v>
      </c>
      <c r="BK4" s="52">
        <v>100</v>
      </c>
      <c r="BL4" s="51">
        <v>33</v>
      </c>
    </row>
    <row r="5" spans="1:64" ht="45">
      <c r="A5" s="84" t="s">
        <v>214</v>
      </c>
      <c r="B5" s="84" t="s">
        <v>213</v>
      </c>
      <c r="C5" s="53" t="s">
        <v>1236</v>
      </c>
      <c r="D5" s="54">
        <v>3</v>
      </c>
      <c r="E5" s="65" t="s">
        <v>132</v>
      </c>
      <c r="F5" s="55">
        <v>35</v>
      </c>
      <c r="G5" s="53"/>
      <c r="H5" s="57"/>
      <c r="I5" s="56"/>
      <c r="J5" s="56"/>
      <c r="K5" s="36" t="s">
        <v>65</v>
      </c>
      <c r="L5" s="83">
        <v>5</v>
      </c>
      <c r="M5" s="83"/>
      <c r="N5" s="63"/>
      <c r="O5" s="86" t="s">
        <v>254</v>
      </c>
      <c r="P5" s="88">
        <v>43746.29471064815</v>
      </c>
      <c r="Q5" s="86" t="s">
        <v>258</v>
      </c>
      <c r="R5" s="86"/>
      <c r="S5" s="86"/>
      <c r="T5" s="86" t="s">
        <v>313</v>
      </c>
      <c r="U5" s="86"/>
      <c r="V5" s="90" t="s">
        <v>330</v>
      </c>
      <c r="W5" s="88">
        <v>43746.29471064815</v>
      </c>
      <c r="X5" s="90" t="s">
        <v>361</v>
      </c>
      <c r="Y5" s="86"/>
      <c r="Z5" s="86"/>
      <c r="AA5" s="92" t="s">
        <v>406</v>
      </c>
      <c r="AB5" s="86"/>
      <c r="AC5" s="86" t="b">
        <v>0</v>
      </c>
      <c r="AD5" s="86">
        <v>0</v>
      </c>
      <c r="AE5" s="92" t="s">
        <v>449</v>
      </c>
      <c r="AF5" s="86" t="b">
        <v>0</v>
      </c>
      <c r="AG5" s="86" t="s">
        <v>453</v>
      </c>
      <c r="AH5" s="86"/>
      <c r="AI5" s="92" t="s">
        <v>449</v>
      </c>
      <c r="AJ5" s="86" t="b">
        <v>0</v>
      </c>
      <c r="AK5" s="86">
        <v>0</v>
      </c>
      <c r="AL5" s="92" t="s">
        <v>405</v>
      </c>
      <c r="AM5" s="86" t="s">
        <v>455</v>
      </c>
      <c r="AN5" s="86" t="b">
        <v>0</v>
      </c>
      <c r="AO5" s="92" t="s">
        <v>405</v>
      </c>
      <c r="AP5" s="86" t="s">
        <v>176</v>
      </c>
      <c r="AQ5" s="86">
        <v>0</v>
      </c>
      <c r="AR5" s="86">
        <v>0</v>
      </c>
      <c r="AS5" s="86"/>
      <c r="AT5" s="86"/>
      <c r="AU5" s="86"/>
      <c r="AV5" s="86"/>
      <c r="AW5" s="86"/>
      <c r="AX5" s="86"/>
      <c r="AY5" s="86"/>
      <c r="AZ5" s="86"/>
      <c r="BA5">
        <v>1</v>
      </c>
      <c r="BB5" s="85" t="str">
        <f>REPLACE(INDEX(GroupVertices[Group],MATCH(Edges[[#This Row],[Vertex 1]],GroupVertices[Vertex],0)),1,1,"")</f>
        <v>6</v>
      </c>
      <c r="BC5" s="85" t="str">
        <f>REPLACE(INDEX(GroupVertices[Group],MATCH(Edges[[#This Row],[Vertex 2]],GroupVertices[Vertex],0)),1,1,"")</f>
        <v>6</v>
      </c>
      <c r="BD5" s="51">
        <v>0</v>
      </c>
      <c r="BE5" s="52">
        <v>0</v>
      </c>
      <c r="BF5" s="51">
        <v>0</v>
      </c>
      <c r="BG5" s="52">
        <v>0</v>
      </c>
      <c r="BH5" s="51">
        <v>0</v>
      </c>
      <c r="BI5" s="52">
        <v>0</v>
      </c>
      <c r="BJ5" s="51">
        <v>24</v>
      </c>
      <c r="BK5" s="52">
        <v>100</v>
      </c>
      <c r="BL5" s="51">
        <v>24</v>
      </c>
    </row>
    <row r="6" spans="1:64" ht="45">
      <c r="A6" s="84" t="s">
        <v>212</v>
      </c>
      <c r="B6" s="84" t="s">
        <v>247</v>
      </c>
      <c r="C6" s="53" t="s">
        <v>1236</v>
      </c>
      <c r="D6" s="54">
        <v>3</v>
      </c>
      <c r="E6" s="65" t="s">
        <v>132</v>
      </c>
      <c r="F6" s="55">
        <v>35</v>
      </c>
      <c r="G6" s="53"/>
      <c r="H6" s="57"/>
      <c r="I6" s="56"/>
      <c r="J6" s="56"/>
      <c r="K6" s="36" t="s">
        <v>65</v>
      </c>
      <c r="L6" s="83">
        <v>6</v>
      </c>
      <c r="M6" s="83"/>
      <c r="N6" s="63"/>
      <c r="O6" s="86" t="s">
        <v>254</v>
      </c>
      <c r="P6" s="88">
        <v>43494.744479166664</v>
      </c>
      <c r="Q6" s="86" t="s">
        <v>256</v>
      </c>
      <c r="R6" s="90" t="s">
        <v>289</v>
      </c>
      <c r="S6" s="86" t="s">
        <v>306</v>
      </c>
      <c r="T6" s="86"/>
      <c r="U6" s="90" t="s">
        <v>321</v>
      </c>
      <c r="V6" s="90" t="s">
        <v>321</v>
      </c>
      <c r="W6" s="88">
        <v>43494.744479166664</v>
      </c>
      <c r="X6" s="90" t="s">
        <v>359</v>
      </c>
      <c r="Y6" s="86"/>
      <c r="Z6" s="86"/>
      <c r="AA6" s="92" t="s">
        <v>404</v>
      </c>
      <c r="AB6" s="86"/>
      <c r="AC6" s="86" t="b">
        <v>0</v>
      </c>
      <c r="AD6" s="86">
        <v>12</v>
      </c>
      <c r="AE6" s="92" t="s">
        <v>449</v>
      </c>
      <c r="AF6" s="86" t="b">
        <v>0</v>
      </c>
      <c r="AG6" s="86" t="s">
        <v>453</v>
      </c>
      <c r="AH6" s="86"/>
      <c r="AI6" s="92" t="s">
        <v>449</v>
      </c>
      <c r="AJ6" s="86" t="b">
        <v>0</v>
      </c>
      <c r="AK6" s="86">
        <v>7</v>
      </c>
      <c r="AL6" s="92" t="s">
        <v>449</v>
      </c>
      <c r="AM6" s="86" t="s">
        <v>454</v>
      </c>
      <c r="AN6" s="86" t="b">
        <v>0</v>
      </c>
      <c r="AO6" s="92" t="s">
        <v>404</v>
      </c>
      <c r="AP6" s="86" t="s">
        <v>466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30</v>
      </c>
      <c r="BK6" s="52">
        <v>100</v>
      </c>
      <c r="BL6" s="51">
        <v>30</v>
      </c>
    </row>
    <row r="7" spans="1:64" ht="45">
      <c r="A7" s="84" t="s">
        <v>215</v>
      </c>
      <c r="B7" s="84" t="s">
        <v>212</v>
      </c>
      <c r="C7" s="53" t="s">
        <v>1236</v>
      </c>
      <c r="D7" s="54">
        <v>3</v>
      </c>
      <c r="E7" s="65" t="s">
        <v>132</v>
      </c>
      <c r="F7" s="55">
        <v>35</v>
      </c>
      <c r="G7" s="53"/>
      <c r="H7" s="57"/>
      <c r="I7" s="56"/>
      <c r="J7" s="56"/>
      <c r="K7" s="36" t="s">
        <v>65</v>
      </c>
      <c r="L7" s="83">
        <v>7</v>
      </c>
      <c r="M7" s="83"/>
      <c r="N7" s="63"/>
      <c r="O7" s="86" t="s">
        <v>254</v>
      </c>
      <c r="P7" s="88">
        <v>43746.49563657407</v>
      </c>
      <c r="Q7" s="86" t="s">
        <v>259</v>
      </c>
      <c r="R7" s="86"/>
      <c r="S7" s="86"/>
      <c r="T7" s="86"/>
      <c r="U7" s="86"/>
      <c r="V7" s="90" t="s">
        <v>331</v>
      </c>
      <c r="W7" s="88">
        <v>43746.49563657407</v>
      </c>
      <c r="X7" s="90" t="s">
        <v>362</v>
      </c>
      <c r="Y7" s="86"/>
      <c r="Z7" s="86"/>
      <c r="AA7" s="92" t="s">
        <v>407</v>
      </c>
      <c r="AB7" s="86"/>
      <c r="AC7" s="86" t="b">
        <v>0</v>
      </c>
      <c r="AD7" s="86">
        <v>0</v>
      </c>
      <c r="AE7" s="92" t="s">
        <v>449</v>
      </c>
      <c r="AF7" s="86" t="b">
        <v>0</v>
      </c>
      <c r="AG7" s="86" t="s">
        <v>453</v>
      </c>
      <c r="AH7" s="86"/>
      <c r="AI7" s="92" t="s">
        <v>449</v>
      </c>
      <c r="AJ7" s="86" t="b">
        <v>0</v>
      </c>
      <c r="AK7" s="86">
        <v>7</v>
      </c>
      <c r="AL7" s="92" t="s">
        <v>404</v>
      </c>
      <c r="AM7" s="86" t="s">
        <v>455</v>
      </c>
      <c r="AN7" s="86" t="b">
        <v>0</v>
      </c>
      <c r="AO7" s="92" t="s">
        <v>404</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215</v>
      </c>
      <c r="B8" s="84" t="s">
        <v>247</v>
      </c>
      <c r="C8" s="53" t="s">
        <v>1236</v>
      </c>
      <c r="D8" s="54">
        <v>3</v>
      </c>
      <c r="E8" s="65" t="s">
        <v>132</v>
      </c>
      <c r="F8" s="55">
        <v>35</v>
      </c>
      <c r="G8" s="53"/>
      <c r="H8" s="57"/>
      <c r="I8" s="56"/>
      <c r="J8" s="56"/>
      <c r="K8" s="36" t="s">
        <v>65</v>
      </c>
      <c r="L8" s="83">
        <v>8</v>
      </c>
      <c r="M8" s="83"/>
      <c r="N8" s="63"/>
      <c r="O8" s="86" t="s">
        <v>254</v>
      </c>
      <c r="P8" s="88">
        <v>43746.49563657407</v>
      </c>
      <c r="Q8" s="86" t="s">
        <v>259</v>
      </c>
      <c r="R8" s="86"/>
      <c r="S8" s="86"/>
      <c r="T8" s="86"/>
      <c r="U8" s="86"/>
      <c r="V8" s="90" t="s">
        <v>331</v>
      </c>
      <c r="W8" s="88">
        <v>43746.49563657407</v>
      </c>
      <c r="X8" s="90" t="s">
        <v>362</v>
      </c>
      <c r="Y8" s="86"/>
      <c r="Z8" s="86"/>
      <c r="AA8" s="92" t="s">
        <v>407</v>
      </c>
      <c r="AB8" s="86"/>
      <c r="AC8" s="86" t="b">
        <v>0</v>
      </c>
      <c r="AD8" s="86">
        <v>0</v>
      </c>
      <c r="AE8" s="92" t="s">
        <v>449</v>
      </c>
      <c r="AF8" s="86" t="b">
        <v>0</v>
      </c>
      <c r="AG8" s="86" t="s">
        <v>453</v>
      </c>
      <c r="AH8" s="86"/>
      <c r="AI8" s="92" t="s">
        <v>449</v>
      </c>
      <c r="AJ8" s="86" t="b">
        <v>0</v>
      </c>
      <c r="AK8" s="86">
        <v>7</v>
      </c>
      <c r="AL8" s="92" t="s">
        <v>404</v>
      </c>
      <c r="AM8" s="86" t="s">
        <v>455</v>
      </c>
      <c r="AN8" s="86" t="b">
        <v>0</v>
      </c>
      <c r="AO8" s="92" t="s">
        <v>404</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22</v>
      </c>
      <c r="BK8" s="52">
        <v>100</v>
      </c>
      <c r="BL8" s="51">
        <v>22</v>
      </c>
    </row>
    <row r="9" spans="1:64" ht="45">
      <c r="A9" s="84" t="s">
        <v>216</v>
      </c>
      <c r="B9" s="84" t="s">
        <v>247</v>
      </c>
      <c r="C9" s="53" t="s">
        <v>1236</v>
      </c>
      <c r="D9" s="54">
        <v>3</v>
      </c>
      <c r="E9" s="65" t="s">
        <v>132</v>
      </c>
      <c r="F9" s="55">
        <v>35</v>
      </c>
      <c r="G9" s="53"/>
      <c r="H9" s="57"/>
      <c r="I9" s="56"/>
      <c r="J9" s="56"/>
      <c r="K9" s="36" t="s">
        <v>65</v>
      </c>
      <c r="L9" s="83">
        <v>9</v>
      </c>
      <c r="M9" s="83"/>
      <c r="N9" s="63"/>
      <c r="O9" s="86" t="s">
        <v>254</v>
      </c>
      <c r="P9" s="88">
        <v>43747.80798611111</v>
      </c>
      <c r="Q9" s="86" t="s">
        <v>260</v>
      </c>
      <c r="R9" s="86"/>
      <c r="S9" s="86"/>
      <c r="T9" s="86" t="s">
        <v>314</v>
      </c>
      <c r="U9" s="86"/>
      <c r="V9" s="90" t="s">
        <v>332</v>
      </c>
      <c r="W9" s="88">
        <v>43747.80798611111</v>
      </c>
      <c r="X9" s="90" t="s">
        <v>363</v>
      </c>
      <c r="Y9" s="86"/>
      <c r="Z9" s="86"/>
      <c r="AA9" s="92" t="s">
        <v>408</v>
      </c>
      <c r="AB9" s="86"/>
      <c r="AC9" s="86" t="b">
        <v>0</v>
      </c>
      <c r="AD9" s="86">
        <v>0</v>
      </c>
      <c r="AE9" s="92" t="s">
        <v>449</v>
      </c>
      <c r="AF9" s="86" t="b">
        <v>0</v>
      </c>
      <c r="AG9" s="86" t="s">
        <v>453</v>
      </c>
      <c r="AH9" s="86"/>
      <c r="AI9" s="92" t="s">
        <v>449</v>
      </c>
      <c r="AJ9" s="86" t="b">
        <v>0</v>
      </c>
      <c r="AK9" s="86">
        <v>2</v>
      </c>
      <c r="AL9" s="92" t="s">
        <v>409</v>
      </c>
      <c r="AM9" s="86" t="s">
        <v>456</v>
      </c>
      <c r="AN9" s="86" t="b">
        <v>0</v>
      </c>
      <c r="AO9" s="92" t="s">
        <v>409</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216</v>
      </c>
      <c r="B10" s="84" t="s">
        <v>217</v>
      </c>
      <c r="C10" s="53" t="s">
        <v>1236</v>
      </c>
      <c r="D10" s="54">
        <v>3</v>
      </c>
      <c r="E10" s="65" t="s">
        <v>132</v>
      </c>
      <c r="F10" s="55">
        <v>35</v>
      </c>
      <c r="G10" s="53"/>
      <c r="H10" s="57"/>
      <c r="I10" s="56"/>
      <c r="J10" s="56"/>
      <c r="K10" s="36" t="s">
        <v>65</v>
      </c>
      <c r="L10" s="83">
        <v>10</v>
      </c>
      <c r="M10" s="83"/>
      <c r="N10" s="63"/>
      <c r="O10" s="86" t="s">
        <v>254</v>
      </c>
      <c r="P10" s="88">
        <v>43747.80798611111</v>
      </c>
      <c r="Q10" s="86" t="s">
        <v>260</v>
      </c>
      <c r="R10" s="86"/>
      <c r="S10" s="86"/>
      <c r="T10" s="86" t="s">
        <v>314</v>
      </c>
      <c r="U10" s="86"/>
      <c r="V10" s="90" t="s">
        <v>332</v>
      </c>
      <c r="W10" s="88">
        <v>43747.80798611111</v>
      </c>
      <c r="X10" s="90" t="s">
        <v>363</v>
      </c>
      <c r="Y10" s="86"/>
      <c r="Z10" s="86"/>
      <c r="AA10" s="92" t="s">
        <v>408</v>
      </c>
      <c r="AB10" s="86"/>
      <c r="AC10" s="86" t="b">
        <v>0</v>
      </c>
      <c r="AD10" s="86">
        <v>0</v>
      </c>
      <c r="AE10" s="92" t="s">
        <v>449</v>
      </c>
      <c r="AF10" s="86" t="b">
        <v>0</v>
      </c>
      <c r="AG10" s="86" t="s">
        <v>453</v>
      </c>
      <c r="AH10" s="86"/>
      <c r="AI10" s="92" t="s">
        <v>449</v>
      </c>
      <c r="AJ10" s="86" t="b">
        <v>0</v>
      </c>
      <c r="AK10" s="86">
        <v>2</v>
      </c>
      <c r="AL10" s="92" t="s">
        <v>409</v>
      </c>
      <c r="AM10" s="86" t="s">
        <v>456</v>
      </c>
      <c r="AN10" s="86" t="b">
        <v>0</v>
      </c>
      <c r="AO10" s="92" t="s">
        <v>409</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17</v>
      </c>
      <c r="BK10" s="52">
        <v>100</v>
      </c>
      <c r="BL10" s="51">
        <v>17</v>
      </c>
    </row>
    <row r="11" spans="1:64" ht="45">
      <c r="A11" s="84" t="s">
        <v>217</v>
      </c>
      <c r="B11" s="84" t="s">
        <v>247</v>
      </c>
      <c r="C11" s="53" t="s">
        <v>1236</v>
      </c>
      <c r="D11" s="54">
        <v>3</v>
      </c>
      <c r="E11" s="65" t="s">
        <v>132</v>
      </c>
      <c r="F11" s="55">
        <v>35</v>
      </c>
      <c r="G11" s="53"/>
      <c r="H11" s="57"/>
      <c r="I11" s="56"/>
      <c r="J11" s="56"/>
      <c r="K11" s="36" t="s">
        <v>65</v>
      </c>
      <c r="L11" s="83">
        <v>11</v>
      </c>
      <c r="M11" s="83"/>
      <c r="N11" s="63"/>
      <c r="O11" s="86" t="s">
        <v>254</v>
      </c>
      <c r="P11" s="88">
        <v>43747.80457175926</v>
      </c>
      <c r="Q11" s="86" t="s">
        <v>261</v>
      </c>
      <c r="R11" s="90" t="s">
        <v>291</v>
      </c>
      <c r="S11" s="86" t="s">
        <v>308</v>
      </c>
      <c r="T11" s="86" t="s">
        <v>315</v>
      </c>
      <c r="U11" s="90" t="s">
        <v>323</v>
      </c>
      <c r="V11" s="90" t="s">
        <v>323</v>
      </c>
      <c r="W11" s="88">
        <v>43747.80457175926</v>
      </c>
      <c r="X11" s="90" t="s">
        <v>364</v>
      </c>
      <c r="Y11" s="86"/>
      <c r="Z11" s="86"/>
      <c r="AA11" s="92" t="s">
        <v>409</v>
      </c>
      <c r="AB11" s="86"/>
      <c r="AC11" s="86" t="b">
        <v>0</v>
      </c>
      <c r="AD11" s="86">
        <v>3</v>
      </c>
      <c r="AE11" s="92" t="s">
        <v>449</v>
      </c>
      <c r="AF11" s="86" t="b">
        <v>0</v>
      </c>
      <c r="AG11" s="86" t="s">
        <v>453</v>
      </c>
      <c r="AH11" s="86"/>
      <c r="AI11" s="92" t="s">
        <v>449</v>
      </c>
      <c r="AJ11" s="86" t="b">
        <v>0</v>
      </c>
      <c r="AK11" s="86">
        <v>2</v>
      </c>
      <c r="AL11" s="92" t="s">
        <v>449</v>
      </c>
      <c r="AM11" s="86" t="s">
        <v>455</v>
      </c>
      <c r="AN11" s="86" t="b">
        <v>0</v>
      </c>
      <c r="AO11" s="92" t="s">
        <v>409</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1</v>
      </c>
      <c r="BE11" s="52">
        <v>3.225806451612903</v>
      </c>
      <c r="BF11" s="51">
        <v>0</v>
      </c>
      <c r="BG11" s="52">
        <v>0</v>
      </c>
      <c r="BH11" s="51">
        <v>0</v>
      </c>
      <c r="BI11" s="52">
        <v>0</v>
      </c>
      <c r="BJ11" s="51">
        <v>30</v>
      </c>
      <c r="BK11" s="52">
        <v>96.7741935483871</v>
      </c>
      <c r="BL11" s="51">
        <v>31</v>
      </c>
    </row>
    <row r="12" spans="1:64" ht="45">
      <c r="A12" s="84" t="s">
        <v>218</v>
      </c>
      <c r="B12" s="84" t="s">
        <v>217</v>
      </c>
      <c r="C12" s="53" t="s">
        <v>1236</v>
      </c>
      <c r="D12" s="54">
        <v>3</v>
      </c>
      <c r="E12" s="65" t="s">
        <v>132</v>
      </c>
      <c r="F12" s="55">
        <v>35</v>
      </c>
      <c r="G12" s="53"/>
      <c r="H12" s="57"/>
      <c r="I12" s="56"/>
      <c r="J12" s="56"/>
      <c r="K12" s="36" t="s">
        <v>65</v>
      </c>
      <c r="L12" s="83">
        <v>12</v>
      </c>
      <c r="M12" s="83"/>
      <c r="N12" s="63"/>
      <c r="O12" s="86" t="s">
        <v>254</v>
      </c>
      <c r="P12" s="88">
        <v>43747.814467592594</v>
      </c>
      <c r="Q12" s="86" t="s">
        <v>260</v>
      </c>
      <c r="R12" s="86"/>
      <c r="S12" s="86"/>
      <c r="T12" s="86" t="s">
        <v>314</v>
      </c>
      <c r="U12" s="86"/>
      <c r="V12" s="90" t="s">
        <v>333</v>
      </c>
      <c r="W12" s="88">
        <v>43747.814467592594</v>
      </c>
      <c r="X12" s="90" t="s">
        <v>365</v>
      </c>
      <c r="Y12" s="86"/>
      <c r="Z12" s="86"/>
      <c r="AA12" s="92" t="s">
        <v>410</v>
      </c>
      <c r="AB12" s="86"/>
      <c r="AC12" s="86" t="b">
        <v>0</v>
      </c>
      <c r="AD12" s="86">
        <v>0</v>
      </c>
      <c r="AE12" s="92" t="s">
        <v>449</v>
      </c>
      <c r="AF12" s="86" t="b">
        <v>0</v>
      </c>
      <c r="AG12" s="86" t="s">
        <v>453</v>
      </c>
      <c r="AH12" s="86"/>
      <c r="AI12" s="92" t="s">
        <v>449</v>
      </c>
      <c r="AJ12" s="86" t="b">
        <v>0</v>
      </c>
      <c r="AK12" s="86">
        <v>2</v>
      </c>
      <c r="AL12" s="92" t="s">
        <v>409</v>
      </c>
      <c r="AM12" s="86" t="s">
        <v>456</v>
      </c>
      <c r="AN12" s="86" t="b">
        <v>0</v>
      </c>
      <c r="AO12" s="92" t="s">
        <v>409</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218</v>
      </c>
      <c r="B13" s="84" t="s">
        <v>247</v>
      </c>
      <c r="C13" s="53" t="s">
        <v>1236</v>
      </c>
      <c r="D13" s="54">
        <v>3</v>
      </c>
      <c r="E13" s="65" t="s">
        <v>132</v>
      </c>
      <c r="F13" s="55">
        <v>35</v>
      </c>
      <c r="G13" s="53"/>
      <c r="H13" s="57"/>
      <c r="I13" s="56"/>
      <c r="J13" s="56"/>
      <c r="K13" s="36" t="s">
        <v>65</v>
      </c>
      <c r="L13" s="83">
        <v>13</v>
      </c>
      <c r="M13" s="83"/>
      <c r="N13" s="63"/>
      <c r="O13" s="86" t="s">
        <v>254</v>
      </c>
      <c r="P13" s="88">
        <v>43747.814467592594</v>
      </c>
      <c r="Q13" s="86" t="s">
        <v>260</v>
      </c>
      <c r="R13" s="86"/>
      <c r="S13" s="86"/>
      <c r="T13" s="86" t="s">
        <v>314</v>
      </c>
      <c r="U13" s="86"/>
      <c r="V13" s="90" t="s">
        <v>333</v>
      </c>
      <c r="W13" s="88">
        <v>43747.814467592594</v>
      </c>
      <c r="X13" s="90" t="s">
        <v>365</v>
      </c>
      <c r="Y13" s="86"/>
      <c r="Z13" s="86"/>
      <c r="AA13" s="92" t="s">
        <v>410</v>
      </c>
      <c r="AB13" s="86"/>
      <c r="AC13" s="86" t="b">
        <v>0</v>
      </c>
      <c r="AD13" s="86">
        <v>0</v>
      </c>
      <c r="AE13" s="92" t="s">
        <v>449</v>
      </c>
      <c r="AF13" s="86" t="b">
        <v>0</v>
      </c>
      <c r="AG13" s="86" t="s">
        <v>453</v>
      </c>
      <c r="AH13" s="86"/>
      <c r="AI13" s="92" t="s">
        <v>449</v>
      </c>
      <c r="AJ13" s="86" t="b">
        <v>0</v>
      </c>
      <c r="AK13" s="86">
        <v>2</v>
      </c>
      <c r="AL13" s="92" t="s">
        <v>409</v>
      </c>
      <c r="AM13" s="86" t="s">
        <v>456</v>
      </c>
      <c r="AN13" s="86" t="b">
        <v>0</v>
      </c>
      <c r="AO13" s="92" t="s">
        <v>409</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17</v>
      </c>
      <c r="BK13" s="52">
        <v>100</v>
      </c>
      <c r="BL13" s="51">
        <v>17</v>
      </c>
    </row>
    <row r="14" spans="1:64" ht="45">
      <c r="A14" s="84" t="s">
        <v>219</v>
      </c>
      <c r="B14" s="84" t="s">
        <v>238</v>
      </c>
      <c r="C14" s="53" t="s">
        <v>1236</v>
      </c>
      <c r="D14" s="54">
        <v>3</v>
      </c>
      <c r="E14" s="65" t="s">
        <v>132</v>
      </c>
      <c r="F14" s="55">
        <v>35</v>
      </c>
      <c r="G14" s="53"/>
      <c r="H14" s="57"/>
      <c r="I14" s="56"/>
      <c r="J14" s="56"/>
      <c r="K14" s="36" t="s">
        <v>65</v>
      </c>
      <c r="L14" s="83">
        <v>14</v>
      </c>
      <c r="M14" s="83"/>
      <c r="N14" s="63"/>
      <c r="O14" s="86" t="s">
        <v>254</v>
      </c>
      <c r="P14" s="88">
        <v>43747.89212962963</v>
      </c>
      <c r="Q14" s="86" t="s">
        <v>262</v>
      </c>
      <c r="R14" s="86"/>
      <c r="S14" s="86"/>
      <c r="T14" s="86"/>
      <c r="U14" s="86"/>
      <c r="V14" s="90" t="s">
        <v>334</v>
      </c>
      <c r="W14" s="88">
        <v>43747.89212962963</v>
      </c>
      <c r="X14" s="90" t="s">
        <v>366</v>
      </c>
      <c r="Y14" s="86"/>
      <c r="Z14" s="86"/>
      <c r="AA14" s="92" t="s">
        <v>411</v>
      </c>
      <c r="AB14" s="92" t="s">
        <v>413</v>
      </c>
      <c r="AC14" s="86" t="b">
        <v>0</v>
      </c>
      <c r="AD14" s="86">
        <v>0</v>
      </c>
      <c r="AE14" s="92" t="s">
        <v>450</v>
      </c>
      <c r="AF14" s="86" t="b">
        <v>0</v>
      </c>
      <c r="AG14" s="86" t="s">
        <v>453</v>
      </c>
      <c r="AH14" s="86"/>
      <c r="AI14" s="92" t="s">
        <v>449</v>
      </c>
      <c r="AJ14" s="86" t="b">
        <v>0</v>
      </c>
      <c r="AK14" s="86">
        <v>0</v>
      </c>
      <c r="AL14" s="92" t="s">
        <v>449</v>
      </c>
      <c r="AM14" s="86" t="s">
        <v>457</v>
      </c>
      <c r="AN14" s="86" t="b">
        <v>0</v>
      </c>
      <c r="AO14" s="92" t="s">
        <v>413</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c r="BE14" s="52"/>
      <c r="BF14" s="51"/>
      <c r="BG14" s="52"/>
      <c r="BH14" s="51"/>
      <c r="BI14" s="52"/>
      <c r="BJ14" s="51"/>
      <c r="BK14" s="52"/>
      <c r="BL14" s="51"/>
    </row>
    <row r="15" spans="1:64" ht="45">
      <c r="A15" s="84" t="s">
        <v>219</v>
      </c>
      <c r="B15" s="84" t="s">
        <v>247</v>
      </c>
      <c r="C15" s="53" t="s">
        <v>1236</v>
      </c>
      <c r="D15" s="54">
        <v>3</v>
      </c>
      <c r="E15" s="65" t="s">
        <v>132</v>
      </c>
      <c r="F15" s="55">
        <v>35</v>
      </c>
      <c r="G15" s="53"/>
      <c r="H15" s="57"/>
      <c r="I15" s="56"/>
      <c r="J15" s="56"/>
      <c r="K15" s="36" t="s">
        <v>65</v>
      </c>
      <c r="L15" s="83">
        <v>15</v>
      </c>
      <c r="M15" s="83"/>
      <c r="N15" s="63"/>
      <c r="O15" s="86" t="s">
        <v>254</v>
      </c>
      <c r="P15" s="88">
        <v>43747.89212962963</v>
      </c>
      <c r="Q15" s="86" t="s">
        <v>262</v>
      </c>
      <c r="R15" s="86"/>
      <c r="S15" s="86"/>
      <c r="T15" s="86"/>
      <c r="U15" s="86"/>
      <c r="V15" s="90" t="s">
        <v>334</v>
      </c>
      <c r="W15" s="88">
        <v>43747.89212962963</v>
      </c>
      <c r="X15" s="90" t="s">
        <v>366</v>
      </c>
      <c r="Y15" s="86"/>
      <c r="Z15" s="86"/>
      <c r="AA15" s="92" t="s">
        <v>411</v>
      </c>
      <c r="AB15" s="92" t="s">
        <v>413</v>
      </c>
      <c r="AC15" s="86" t="b">
        <v>0</v>
      </c>
      <c r="AD15" s="86">
        <v>0</v>
      </c>
      <c r="AE15" s="92" t="s">
        <v>450</v>
      </c>
      <c r="AF15" s="86" t="b">
        <v>0</v>
      </c>
      <c r="AG15" s="86" t="s">
        <v>453</v>
      </c>
      <c r="AH15" s="86"/>
      <c r="AI15" s="92" t="s">
        <v>449</v>
      </c>
      <c r="AJ15" s="86" t="b">
        <v>0</v>
      </c>
      <c r="AK15" s="86">
        <v>0</v>
      </c>
      <c r="AL15" s="92" t="s">
        <v>449</v>
      </c>
      <c r="AM15" s="86" t="s">
        <v>457</v>
      </c>
      <c r="AN15" s="86" t="b">
        <v>0</v>
      </c>
      <c r="AO15" s="92" t="s">
        <v>413</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2</v>
      </c>
      <c r="BD15" s="51"/>
      <c r="BE15" s="52"/>
      <c r="BF15" s="51"/>
      <c r="BG15" s="52"/>
      <c r="BH15" s="51"/>
      <c r="BI15" s="52"/>
      <c r="BJ15" s="51"/>
      <c r="BK15" s="52"/>
      <c r="BL15" s="51"/>
    </row>
    <row r="16" spans="1:64" ht="45">
      <c r="A16" s="84" t="s">
        <v>219</v>
      </c>
      <c r="B16" s="84" t="s">
        <v>220</v>
      </c>
      <c r="C16" s="53" t="s">
        <v>1236</v>
      </c>
      <c r="D16" s="54">
        <v>3</v>
      </c>
      <c r="E16" s="65" t="s">
        <v>132</v>
      </c>
      <c r="F16" s="55">
        <v>35</v>
      </c>
      <c r="G16" s="53"/>
      <c r="H16" s="57"/>
      <c r="I16" s="56"/>
      <c r="J16" s="56"/>
      <c r="K16" s="36" t="s">
        <v>66</v>
      </c>
      <c r="L16" s="83">
        <v>16</v>
      </c>
      <c r="M16" s="83"/>
      <c r="N16" s="63"/>
      <c r="O16" s="86" t="s">
        <v>255</v>
      </c>
      <c r="P16" s="88">
        <v>43747.89212962963</v>
      </c>
      <c r="Q16" s="86" t="s">
        <v>262</v>
      </c>
      <c r="R16" s="86"/>
      <c r="S16" s="86"/>
      <c r="T16" s="86"/>
      <c r="U16" s="86"/>
      <c r="V16" s="90" t="s">
        <v>334</v>
      </c>
      <c r="W16" s="88">
        <v>43747.89212962963</v>
      </c>
      <c r="X16" s="90" t="s">
        <v>366</v>
      </c>
      <c r="Y16" s="86"/>
      <c r="Z16" s="86"/>
      <c r="AA16" s="92" t="s">
        <v>411</v>
      </c>
      <c r="AB16" s="92" t="s">
        <v>413</v>
      </c>
      <c r="AC16" s="86" t="b">
        <v>0</v>
      </c>
      <c r="AD16" s="86">
        <v>0</v>
      </c>
      <c r="AE16" s="92" t="s">
        <v>450</v>
      </c>
      <c r="AF16" s="86" t="b">
        <v>0</v>
      </c>
      <c r="AG16" s="86" t="s">
        <v>453</v>
      </c>
      <c r="AH16" s="86"/>
      <c r="AI16" s="92" t="s">
        <v>449</v>
      </c>
      <c r="AJ16" s="86" t="b">
        <v>0</v>
      </c>
      <c r="AK16" s="86">
        <v>0</v>
      </c>
      <c r="AL16" s="92" t="s">
        <v>449</v>
      </c>
      <c r="AM16" s="86" t="s">
        <v>457</v>
      </c>
      <c r="AN16" s="86" t="b">
        <v>0</v>
      </c>
      <c r="AO16" s="92" t="s">
        <v>413</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0</v>
      </c>
      <c r="BE16" s="52">
        <v>0</v>
      </c>
      <c r="BF16" s="51">
        <v>0</v>
      </c>
      <c r="BG16" s="52">
        <v>0</v>
      </c>
      <c r="BH16" s="51">
        <v>0</v>
      </c>
      <c r="BI16" s="52">
        <v>0</v>
      </c>
      <c r="BJ16" s="51">
        <v>11</v>
      </c>
      <c r="BK16" s="52">
        <v>100</v>
      </c>
      <c r="BL16" s="51">
        <v>11</v>
      </c>
    </row>
    <row r="17" spans="1:64" ht="45">
      <c r="A17" s="84" t="s">
        <v>220</v>
      </c>
      <c r="B17" s="84" t="s">
        <v>219</v>
      </c>
      <c r="C17" s="53" t="s">
        <v>1236</v>
      </c>
      <c r="D17" s="54">
        <v>3</v>
      </c>
      <c r="E17" s="65" t="s">
        <v>132</v>
      </c>
      <c r="F17" s="55">
        <v>35</v>
      </c>
      <c r="G17" s="53"/>
      <c r="H17" s="57"/>
      <c r="I17" s="56"/>
      <c r="J17" s="56"/>
      <c r="K17" s="36" t="s">
        <v>66</v>
      </c>
      <c r="L17" s="83">
        <v>17</v>
      </c>
      <c r="M17" s="83"/>
      <c r="N17" s="63"/>
      <c r="O17" s="86" t="s">
        <v>254</v>
      </c>
      <c r="P17" s="88">
        <v>43751.5903587963</v>
      </c>
      <c r="Q17" s="86" t="s">
        <v>263</v>
      </c>
      <c r="R17" s="86"/>
      <c r="S17" s="86"/>
      <c r="T17" s="86"/>
      <c r="U17" s="86"/>
      <c r="V17" s="90" t="s">
        <v>335</v>
      </c>
      <c r="W17" s="88">
        <v>43751.5903587963</v>
      </c>
      <c r="X17" s="90" t="s">
        <v>367</v>
      </c>
      <c r="Y17" s="86"/>
      <c r="Z17" s="86"/>
      <c r="AA17" s="92" t="s">
        <v>412</v>
      </c>
      <c r="AB17" s="86"/>
      <c r="AC17" s="86" t="b">
        <v>0</v>
      </c>
      <c r="AD17" s="86">
        <v>0</v>
      </c>
      <c r="AE17" s="92" t="s">
        <v>449</v>
      </c>
      <c r="AF17" s="86" t="b">
        <v>0</v>
      </c>
      <c r="AG17" s="86" t="s">
        <v>453</v>
      </c>
      <c r="AH17" s="86"/>
      <c r="AI17" s="92" t="s">
        <v>449</v>
      </c>
      <c r="AJ17" s="86" t="b">
        <v>0</v>
      </c>
      <c r="AK17" s="86">
        <v>1</v>
      </c>
      <c r="AL17" s="92" t="s">
        <v>411</v>
      </c>
      <c r="AM17" s="86" t="s">
        <v>456</v>
      </c>
      <c r="AN17" s="86" t="b">
        <v>0</v>
      </c>
      <c r="AO17" s="92" t="s">
        <v>411</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c r="BE17" s="52"/>
      <c r="BF17" s="51"/>
      <c r="BG17" s="52"/>
      <c r="BH17" s="51"/>
      <c r="BI17" s="52"/>
      <c r="BJ17" s="51"/>
      <c r="BK17" s="52"/>
      <c r="BL17" s="51"/>
    </row>
    <row r="18" spans="1:64" ht="30">
      <c r="A18" s="84" t="s">
        <v>220</v>
      </c>
      <c r="B18" s="84" t="s">
        <v>247</v>
      </c>
      <c r="C18" s="53" t="s">
        <v>1237</v>
      </c>
      <c r="D18" s="54">
        <v>10</v>
      </c>
      <c r="E18" s="65" t="s">
        <v>136</v>
      </c>
      <c r="F18" s="55">
        <v>12</v>
      </c>
      <c r="G18" s="53"/>
      <c r="H18" s="57"/>
      <c r="I18" s="56"/>
      <c r="J18" s="56"/>
      <c r="K18" s="36" t="s">
        <v>65</v>
      </c>
      <c r="L18" s="83">
        <v>18</v>
      </c>
      <c r="M18" s="83"/>
      <c r="N18" s="63"/>
      <c r="O18" s="86" t="s">
        <v>254</v>
      </c>
      <c r="P18" s="88">
        <v>43742.82503472222</v>
      </c>
      <c r="Q18" s="86" t="s">
        <v>264</v>
      </c>
      <c r="R18" s="90" t="s">
        <v>292</v>
      </c>
      <c r="S18" s="86" t="s">
        <v>307</v>
      </c>
      <c r="T18" s="86"/>
      <c r="U18" s="90" t="s">
        <v>324</v>
      </c>
      <c r="V18" s="90" t="s">
        <v>324</v>
      </c>
      <c r="W18" s="88">
        <v>43742.82503472222</v>
      </c>
      <c r="X18" s="90" t="s">
        <v>368</v>
      </c>
      <c r="Y18" s="86"/>
      <c r="Z18" s="86"/>
      <c r="AA18" s="92" t="s">
        <v>413</v>
      </c>
      <c r="AB18" s="86"/>
      <c r="AC18" s="86" t="b">
        <v>0</v>
      </c>
      <c r="AD18" s="86">
        <v>0</v>
      </c>
      <c r="AE18" s="92" t="s">
        <v>449</v>
      </c>
      <c r="AF18" s="86" t="b">
        <v>0</v>
      </c>
      <c r="AG18" s="86" t="s">
        <v>453</v>
      </c>
      <c r="AH18" s="86"/>
      <c r="AI18" s="92" t="s">
        <v>449</v>
      </c>
      <c r="AJ18" s="86" t="b">
        <v>0</v>
      </c>
      <c r="AK18" s="86">
        <v>1</v>
      </c>
      <c r="AL18" s="92" t="s">
        <v>449</v>
      </c>
      <c r="AM18" s="86" t="s">
        <v>458</v>
      </c>
      <c r="AN18" s="86" t="b">
        <v>0</v>
      </c>
      <c r="AO18" s="92" t="s">
        <v>413</v>
      </c>
      <c r="AP18" s="86" t="s">
        <v>466</v>
      </c>
      <c r="AQ18" s="86">
        <v>0</v>
      </c>
      <c r="AR18" s="86">
        <v>0</v>
      </c>
      <c r="AS18" s="86"/>
      <c r="AT18" s="86"/>
      <c r="AU18" s="86"/>
      <c r="AV18" s="86"/>
      <c r="AW18" s="86"/>
      <c r="AX18" s="86"/>
      <c r="AY18" s="86"/>
      <c r="AZ18" s="86"/>
      <c r="BA18">
        <v>8</v>
      </c>
      <c r="BB18" s="85" t="str">
        <f>REPLACE(INDEX(GroupVertices[Group],MATCH(Edges[[#This Row],[Vertex 1]],GroupVertices[Vertex],0)),1,1,"")</f>
        <v>4</v>
      </c>
      <c r="BC18" s="85" t="str">
        <f>REPLACE(INDEX(GroupVertices[Group],MATCH(Edges[[#This Row],[Vertex 2]],GroupVertices[Vertex],0)),1,1,"")</f>
        <v>2</v>
      </c>
      <c r="BD18" s="51">
        <v>0</v>
      </c>
      <c r="BE18" s="52">
        <v>0</v>
      </c>
      <c r="BF18" s="51">
        <v>0</v>
      </c>
      <c r="BG18" s="52">
        <v>0</v>
      </c>
      <c r="BH18" s="51">
        <v>0</v>
      </c>
      <c r="BI18" s="52">
        <v>0</v>
      </c>
      <c r="BJ18" s="51">
        <v>12</v>
      </c>
      <c r="BK18" s="52">
        <v>100</v>
      </c>
      <c r="BL18" s="51">
        <v>12</v>
      </c>
    </row>
    <row r="19" spans="1:64" ht="30">
      <c r="A19" s="84" t="s">
        <v>220</v>
      </c>
      <c r="B19" s="84" t="s">
        <v>247</v>
      </c>
      <c r="C19" s="53" t="s">
        <v>1237</v>
      </c>
      <c r="D19" s="54">
        <v>10</v>
      </c>
      <c r="E19" s="65" t="s">
        <v>136</v>
      </c>
      <c r="F19" s="55">
        <v>12</v>
      </c>
      <c r="G19" s="53"/>
      <c r="H19" s="57"/>
      <c r="I19" s="56"/>
      <c r="J19" s="56"/>
      <c r="K19" s="36" t="s">
        <v>65</v>
      </c>
      <c r="L19" s="83">
        <v>19</v>
      </c>
      <c r="M19" s="83"/>
      <c r="N19" s="63"/>
      <c r="O19" s="86" t="s">
        <v>254</v>
      </c>
      <c r="P19" s="88">
        <v>43746.95070601852</v>
      </c>
      <c r="Q19" s="86" t="s">
        <v>265</v>
      </c>
      <c r="R19" s="90" t="s">
        <v>293</v>
      </c>
      <c r="S19" s="86" t="s">
        <v>307</v>
      </c>
      <c r="T19" s="86"/>
      <c r="U19" s="86"/>
      <c r="V19" s="90" t="s">
        <v>335</v>
      </c>
      <c r="W19" s="88">
        <v>43746.95070601852</v>
      </c>
      <c r="X19" s="90" t="s">
        <v>369</v>
      </c>
      <c r="Y19" s="86"/>
      <c r="Z19" s="86"/>
      <c r="AA19" s="92" t="s">
        <v>414</v>
      </c>
      <c r="AB19" s="86"/>
      <c r="AC19" s="86" t="b">
        <v>0</v>
      </c>
      <c r="AD19" s="86">
        <v>0</v>
      </c>
      <c r="AE19" s="92" t="s">
        <v>449</v>
      </c>
      <c r="AF19" s="86" t="b">
        <v>0</v>
      </c>
      <c r="AG19" s="86" t="s">
        <v>453</v>
      </c>
      <c r="AH19" s="86"/>
      <c r="AI19" s="92" t="s">
        <v>449</v>
      </c>
      <c r="AJ19" s="86" t="b">
        <v>0</v>
      </c>
      <c r="AK19" s="86">
        <v>0</v>
      </c>
      <c r="AL19" s="92" t="s">
        <v>449</v>
      </c>
      <c r="AM19" s="86" t="s">
        <v>458</v>
      </c>
      <c r="AN19" s="86" t="b">
        <v>0</v>
      </c>
      <c r="AO19" s="92" t="s">
        <v>414</v>
      </c>
      <c r="AP19" s="86" t="s">
        <v>176</v>
      </c>
      <c r="AQ19" s="86">
        <v>0</v>
      </c>
      <c r="AR19" s="86">
        <v>0</v>
      </c>
      <c r="AS19" s="86"/>
      <c r="AT19" s="86"/>
      <c r="AU19" s="86"/>
      <c r="AV19" s="86"/>
      <c r="AW19" s="86"/>
      <c r="AX19" s="86"/>
      <c r="AY19" s="86"/>
      <c r="AZ19" s="86"/>
      <c r="BA19">
        <v>8</v>
      </c>
      <c r="BB19" s="85" t="str">
        <f>REPLACE(INDEX(GroupVertices[Group],MATCH(Edges[[#This Row],[Vertex 1]],GroupVertices[Vertex],0)),1,1,"")</f>
        <v>4</v>
      </c>
      <c r="BC19" s="85" t="str">
        <f>REPLACE(INDEX(GroupVertices[Group],MATCH(Edges[[#This Row],[Vertex 2]],GroupVertices[Vertex],0)),1,1,"")</f>
        <v>2</v>
      </c>
      <c r="BD19" s="51">
        <v>0</v>
      </c>
      <c r="BE19" s="52">
        <v>0</v>
      </c>
      <c r="BF19" s="51">
        <v>0</v>
      </c>
      <c r="BG19" s="52">
        <v>0</v>
      </c>
      <c r="BH19" s="51">
        <v>0</v>
      </c>
      <c r="BI19" s="52">
        <v>0</v>
      </c>
      <c r="BJ19" s="51">
        <v>6</v>
      </c>
      <c r="BK19" s="52">
        <v>100</v>
      </c>
      <c r="BL19" s="51">
        <v>6</v>
      </c>
    </row>
    <row r="20" spans="1:64" ht="30">
      <c r="A20" s="84" t="s">
        <v>220</v>
      </c>
      <c r="B20" s="84" t="s">
        <v>247</v>
      </c>
      <c r="C20" s="53" t="s">
        <v>1237</v>
      </c>
      <c r="D20" s="54">
        <v>10</v>
      </c>
      <c r="E20" s="65" t="s">
        <v>136</v>
      </c>
      <c r="F20" s="55">
        <v>12</v>
      </c>
      <c r="G20" s="53"/>
      <c r="H20" s="57"/>
      <c r="I20" s="56"/>
      <c r="J20" s="56"/>
      <c r="K20" s="36" t="s">
        <v>65</v>
      </c>
      <c r="L20" s="83">
        <v>20</v>
      </c>
      <c r="M20" s="83"/>
      <c r="N20" s="63"/>
      <c r="O20" s="86" t="s">
        <v>254</v>
      </c>
      <c r="P20" s="88">
        <v>43748.69967592593</v>
      </c>
      <c r="Q20" s="86" t="s">
        <v>266</v>
      </c>
      <c r="R20" s="90" t="s">
        <v>294</v>
      </c>
      <c r="S20" s="86" t="s">
        <v>307</v>
      </c>
      <c r="T20" s="86"/>
      <c r="U20" s="86"/>
      <c r="V20" s="90" t="s">
        <v>335</v>
      </c>
      <c r="W20" s="88">
        <v>43748.69967592593</v>
      </c>
      <c r="X20" s="90" t="s">
        <v>370</v>
      </c>
      <c r="Y20" s="86"/>
      <c r="Z20" s="86"/>
      <c r="AA20" s="92" t="s">
        <v>415</v>
      </c>
      <c r="AB20" s="86"/>
      <c r="AC20" s="86" t="b">
        <v>0</v>
      </c>
      <c r="AD20" s="86">
        <v>0</v>
      </c>
      <c r="AE20" s="92" t="s">
        <v>449</v>
      </c>
      <c r="AF20" s="86" t="b">
        <v>0</v>
      </c>
      <c r="AG20" s="86" t="s">
        <v>453</v>
      </c>
      <c r="AH20" s="86"/>
      <c r="AI20" s="92" t="s">
        <v>449</v>
      </c>
      <c r="AJ20" s="86" t="b">
        <v>0</v>
      </c>
      <c r="AK20" s="86">
        <v>0</v>
      </c>
      <c r="AL20" s="92" t="s">
        <v>449</v>
      </c>
      <c r="AM20" s="86" t="s">
        <v>458</v>
      </c>
      <c r="AN20" s="86" t="b">
        <v>0</v>
      </c>
      <c r="AO20" s="92" t="s">
        <v>415</v>
      </c>
      <c r="AP20" s="86" t="s">
        <v>176</v>
      </c>
      <c r="AQ20" s="86">
        <v>0</v>
      </c>
      <c r="AR20" s="86">
        <v>0</v>
      </c>
      <c r="AS20" s="86"/>
      <c r="AT20" s="86"/>
      <c r="AU20" s="86"/>
      <c r="AV20" s="86"/>
      <c r="AW20" s="86"/>
      <c r="AX20" s="86"/>
      <c r="AY20" s="86"/>
      <c r="AZ20" s="86"/>
      <c r="BA20">
        <v>8</v>
      </c>
      <c r="BB20" s="85" t="str">
        <f>REPLACE(INDEX(GroupVertices[Group],MATCH(Edges[[#This Row],[Vertex 1]],GroupVertices[Vertex],0)),1,1,"")</f>
        <v>4</v>
      </c>
      <c r="BC20" s="85" t="str">
        <f>REPLACE(INDEX(GroupVertices[Group],MATCH(Edges[[#This Row],[Vertex 2]],GroupVertices[Vertex],0)),1,1,"")</f>
        <v>2</v>
      </c>
      <c r="BD20" s="51">
        <v>0</v>
      </c>
      <c r="BE20" s="52">
        <v>0</v>
      </c>
      <c r="BF20" s="51">
        <v>0</v>
      </c>
      <c r="BG20" s="52">
        <v>0</v>
      </c>
      <c r="BH20" s="51">
        <v>0</v>
      </c>
      <c r="BI20" s="52">
        <v>0</v>
      </c>
      <c r="BJ20" s="51">
        <v>8</v>
      </c>
      <c r="BK20" s="52">
        <v>100</v>
      </c>
      <c r="BL20" s="51">
        <v>8</v>
      </c>
    </row>
    <row r="21" spans="1:64" ht="30">
      <c r="A21" s="84" t="s">
        <v>220</v>
      </c>
      <c r="B21" s="84" t="s">
        <v>247</v>
      </c>
      <c r="C21" s="53" t="s">
        <v>1237</v>
      </c>
      <c r="D21" s="54">
        <v>10</v>
      </c>
      <c r="E21" s="65" t="s">
        <v>136</v>
      </c>
      <c r="F21" s="55">
        <v>12</v>
      </c>
      <c r="G21" s="53"/>
      <c r="H21" s="57"/>
      <c r="I21" s="56"/>
      <c r="J21" s="56"/>
      <c r="K21" s="36" t="s">
        <v>65</v>
      </c>
      <c r="L21" s="83">
        <v>21</v>
      </c>
      <c r="M21" s="83"/>
      <c r="N21" s="63"/>
      <c r="O21" s="86" t="s">
        <v>254</v>
      </c>
      <c r="P21" s="88">
        <v>43748.69969907407</v>
      </c>
      <c r="Q21" s="86" t="s">
        <v>267</v>
      </c>
      <c r="R21" s="90" t="s">
        <v>295</v>
      </c>
      <c r="S21" s="86" t="s">
        <v>307</v>
      </c>
      <c r="T21" s="86"/>
      <c r="U21" s="90" t="s">
        <v>325</v>
      </c>
      <c r="V21" s="90" t="s">
        <v>325</v>
      </c>
      <c r="W21" s="88">
        <v>43748.69969907407</v>
      </c>
      <c r="X21" s="90" t="s">
        <v>371</v>
      </c>
      <c r="Y21" s="86"/>
      <c r="Z21" s="86"/>
      <c r="AA21" s="92" t="s">
        <v>416</v>
      </c>
      <c r="AB21" s="86"/>
      <c r="AC21" s="86" t="b">
        <v>0</v>
      </c>
      <c r="AD21" s="86">
        <v>0</v>
      </c>
      <c r="AE21" s="92" t="s">
        <v>449</v>
      </c>
      <c r="AF21" s="86" t="b">
        <v>0</v>
      </c>
      <c r="AG21" s="86" t="s">
        <v>453</v>
      </c>
      <c r="AH21" s="86"/>
      <c r="AI21" s="92" t="s">
        <v>449</v>
      </c>
      <c r="AJ21" s="86" t="b">
        <v>0</v>
      </c>
      <c r="AK21" s="86">
        <v>0</v>
      </c>
      <c r="AL21" s="92" t="s">
        <v>449</v>
      </c>
      <c r="AM21" s="86" t="s">
        <v>458</v>
      </c>
      <c r="AN21" s="86" t="b">
        <v>0</v>
      </c>
      <c r="AO21" s="92" t="s">
        <v>416</v>
      </c>
      <c r="AP21" s="86" t="s">
        <v>176</v>
      </c>
      <c r="AQ21" s="86">
        <v>0</v>
      </c>
      <c r="AR21" s="86">
        <v>0</v>
      </c>
      <c r="AS21" s="86"/>
      <c r="AT21" s="86"/>
      <c r="AU21" s="86"/>
      <c r="AV21" s="86"/>
      <c r="AW21" s="86"/>
      <c r="AX21" s="86"/>
      <c r="AY21" s="86"/>
      <c r="AZ21" s="86"/>
      <c r="BA21">
        <v>8</v>
      </c>
      <c r="BB21" s="85" t="str">
        <f>REPLACE(INDEX(GroupVertices[Group],MATCH(Edges[[#This Row],[Vertex 1]],GroupVertices[Vertex],0)),1,1,"")</f>
        <v>4</v>
      </c>
      <c r="BC21" s="85" t="str">
        <f>REPLACE(INDEX(GroupVertices[Group],MATCH(Edges[[#This Row],[Vertex 2]],GroupVertices[Vertex],0)),1,1,"")</f>
        <v>2</v>
      </c>
      <c r="BD21" s="51">
        <v>1</v>
      </c>
      <c r="BE21" s="52">
        <v>7.142857142857143</v>
      </c>
      <c r="BF21" s="51">
        <v>0</v>
      </c>
      <c r="BG21" s="52">
        <v>0</v>
      </c>
      <c r="BH21" s="51">
        <v>0</v>
      </c>
      <c r="BI21" s="52">
        <v>0</v>
      </c>
      <c r="BJ21" s="51">
        <v>13</v>
      </c>
      <c r="BK21" s="52">
        <v>92.85714285714286</v>
      </c>
      <c r="BL21" s="51">
        <v>14</v>
      </c>
    </row>
    <row r="22" spans="1:64" ht="30">
      <c r="A22" s="84" t="s">
        <v>220</v>
      </c>
      <c r="B22" s="84" t="s">
        <v>247</v>
      </c>
      <c r="C22" s="53" t="s">
        <v>1237</v>
      </c>
      <c r="D22" s="54">
        <v>10</v>
      </c>
      <c r="E22" s="65" t="s">
        <v>136</v>
      </c>
      <c r="F22" s="55">
        <v>12</v>
      </c>
      <c r="G22" s="53"/>
      <c r="H22" s="57"/>
      <c r="I22" s="56"/>
      <c r="J22" s="56"/>
      <c r="K22" s="36" t="s">
        <v>65</v>
      </c>
      <c r="L22" s="83">
        <v>22</v>
      </c>
      <c r="M22" s="83"/>
      <c r="N22" s="63"/>
      <c r="O22" s="86" t="s">
        <v>254</v>
      </c>
      <c r="P22" s="88">
        <v>43748.82502314815</v>
      </c>
      <c r="Q22" s="86" t="s">
        <v>268</v>
      </c>
      <c r="R22" s="90" t="s">
        <v>296</v>
      </c>
      <c r="S22" s="86" t="s">
        <v>307</v>
      </c>
      <c r="T22" s="86"/>
      <c r="U22" s="86"/>
      <c r="V22" s="90" t="s">
        <v>335</v>
      </c>
      <c r="W22" s="88">
        <v>43748.82502314815</v>
      </c>
      <c r="X22" s="90" t="s">
        <v>372</v>
      </c>
      <c r="Y22" s="86"/>
      <c r="Z22" s="86"/>
      <c r="AA22" s="92" t="s">
        <v>417</v>
      </c>
      <c r="AB22" s="86"/>
      <c r="AC22" s="86" t="b">
        <v>0</v>
      </c>
      <c r="AD22" s="86">
        <v>0</v>
      </c>
      <c r="AE22" s="92" t="s">
        <v>449</v>
      </c>
      <c r="AF22" s="86" t="b">
        <v>0</v>
      </c>
      <c r="AG22" s="86" t="s">
        <v>453</v>
      </c>
      <c r="AH22" s="86"/>
      <c r="AI22" s="92" t="s">
        <v>449</v>
      </c>
      <c r="AJ22" s="86" t="b">
        <v>0</v>
      </c>
      <c r="AK22" s="86">
        <v>0</v>
      </c>
      <c r="AL22" s="92" t="s">
        <v>449</v>
      </c>
      <c r="AM22" s="86" t="s">
        <v>458</v>
      </c>
      <c r="AN22" s="86" t="b">
        <v>0</v>
      </c>
      <c r="AO22" s="92" t="s">
        <v>417</v>
      </c>
      <c r="AP22" s="86" t="s">
        <v>176</v>
      </c>
      <c r="AQ22" s="86">
        <v>0</v>
      </c>
      <c r="AR22" s="86">
        <v>0</v>
      </c>
      <c r="AS22" s="86"/>
      <c r="AT22" s="86"/>
      <c r="AU22" s="86"/>
      <c r="AV22" s="86"/>
      <c r="AW22" s="86"/>
      <c r="AX22" s="86"/>
      <c r="AY22" s="86"/>
      <c r="AZ22" s="86"/>
      <c r="BA22">
        <v>8</v>
      </c>
      <c r="BB22" s="85" t="str">
        <f>REPLACE(INDEX(GroupVertices[Group],MATCH(Edges[[#This Row],[Vertex 1]],GroupVertices[Vertex],0)),1,1,"")</f>
        <v>4</v>
      </c>
      <c r="BC22" s="85" t="str">
        <f>REPLACE(INDEX(GroupVertices[Group],MATCH(Edges[[#This Row],[Vertex 2]],GroupVertices[Vertex],0)),1,1,"")</f>
        <v>2</v>
      </c>
      <c r="BD22" s="51">
        <v>0</v>
      </c>
      <c r="BE22" s="52">
        <v>0</v>
      </c>
      <c r="BF22" s="51">
        <v>0</v>
      </c>
      <c r="BG22" s="52">
        <v>0</v>
      </c>
      <c r="BH22" s="51">
        <v>0</v>
      </c>
      <c r="BI22" s="52">
        <v>0</v>
      </c>
      <c r="BJ22" s="51">
        <v>21</v>
      </c>
      <c r="BK22" s="52">
        <v>100</v>
      </c>
      <c r="BL22" s="51">
        <v>21</v>
      </c>
    </row>
    <row r="23" spans="1:64" ht="30">
      <c r="A23" s="84" t="s">
        <v>220</v>
      </c>
      <c r="B23" s="84" t="s">
        <v>247</v>
      </c>
      <c r="C23" s="53" t="s">
        <v>1237</v>
      </c>
      <c r="D23" s="54">
        <v>10</v>
      </c>
      <c r="E23" s="65" t="s">
        <v>136</v>
      </c>
      <c r="F23" s="55">
        <v>12</v>
      </c>
      <c r="G23" s="53"/>
      <c r="H23" s="57"/>
      <c r="I23" s="56"/>
      <c r="J23" s="56"/>
      <c r="K23" s="36" t="s">
        <v>65</v>
      </c>
      <c r="L23" s="83">
        <v>23</v>
      </c>
      <c r="M23" s="83"/>
      <c r="N23" s="63"/>
      <c r="O23" s="86" t="s">
        <v>254</v>
      </c>
      <c r="P23" s="88">
        <v>43749.82675925926</v>
      </c>
      <c r="Q23" s="86" t="s">
        <v>269</v>
      </c>
      <c r="R23" s="90" t="s">
        <v>297</v>
      </c>
      <c r="S23" s="86" t="s">
        <v>307</v>
      </c>
      <c r="T23" s="86"/>
      <c r="U23" s="90" t="s">
        <v>326</v>
      </c>
      <c r="V23" s="90" t="s">
        <v>326</v>
      </c>
      <c r="W23" s="88">
        <v>43749.82675925926</v>
      </c>
      <c r="X23" s="90" t="s">
        <v>373</v>
      </c>
      <c r="Y23" s="86"/>
      <c r="Z23" s="86"/>
      <c r="AA23" s="92" t="s">
        <v>418</v>
      </c>
      <c r="AB23" s="86"/>
      <c r="AC23" s="86" t="b">
        <v>0</v>
      </c>
      <c r="AD23" s="86">
        <v>0</v>
      </c>
      <c r="AE23" s="92" t="s">
        <v>449</v>
      </c>
      <c r="AF23" s="86" t="b">
        <v>0</v>
      </c>
      <c r="AG23" s="86" t="s">
        <v>453</v>
      </c>
      <c r="AH23" s="86"/>
      <c r="AI23" s="92" t="s">
        <v>449</v>
      </c>
      <c r="AJ23" s="86" t="b">
        <v>0</v>
      </c>
      <c r="AK23" s="86">
        <v>0</v>
      </c>
      <c r="AL23" s="92" t="s">
        <v>449</v>
      </c>
      <c r="AM23" s="86" t="s">
        <v>458</v>
      </c>
      <c r="AN23" s="86" t="b">
        <v>0</v>
      </c>
      <c r="AO23" s="92" t="s">
        <v>418</v>
      </c>
      <c r="AP23" s="86" t="s">
        <v>176</v>
      </c>
      <c r="AQ23" s="86">
        <v>0</v>
      </c>
      <c r="AR23" s="86">
        <v>0</v>
      </c>
      <c r="AS23" s="86"/>
      <c r="AT23" s="86"/>
      <c r="AU23" s="86"/>
      <c r="AV23" s="86"/>
      <c r="AW23" s="86"/>
      <c r="AX23" s="86"/>
      <c r="AY23" s="86"/>
      <c r="AZ23" s="86"/>
      <c r="BA23">
        <v>8</v>
      </c>
      <c r="BB23" s="85" t="str">
        <f>REPLACE(INDEX(GroupVertices[Group],MATCH(Edges[[#This Row],[Vertex 1]],GroupVertices[Vertex],0)),1,1,"")</f>
        <v>4</v>
      </c>
      <c r="BC23" s="85" t="str">
        <f>REPLACE(INDEX(GroupVertices[Group],MATCH(Edges[[#This Row],[Vertex 2]],GroupVertices[Vertex],0)),1,1,"")</f>
        <v>2</v>
      </c>
      <c r="BD23" s="51">
        <v>0</v>
      </c>
      <c r="BE23" s="52">
        <v>0</v>
      </c>
      <c r="BF23" s="51">
        <v>0</v>
      </c>
      <c r="BG23" s="52">
        <v>0</v>
      </c>
      <c r="BH23" s="51">
        <v>0</v>
      </c>
      <c r="BI23" s="52">
        <v>0</v>
      </c>
      <c r="BJ23" s="51">
        <v>11</v>
      </c>
      <c r="BK23" s="52">
        <v>100</v>
      </c>
      <c r="BL23" s="51">
        <v>11</v>
      </c>
    </row>
    <row r="24" spans="1:64" ht="30">
      <c r="A24" s="84" t="s">
        <v>220</v>
      </c>
      <c r="B24" s="84" t="s">
        <v>247</v>
      </c>
      <c r="C24" s="53" t="s">
        <v>1237</v>
      </c>
      <c r="D24" s="54">
        <v>10</v>
      </c>
      <c r="E24" s="65" t="s">
        <v>136</v>
      </c>
      <c r="F24" s="55">
        <v>12</v>
      </c>
      <c r="G24" s="53"/>
      <c r="H24" s="57"/>
      <c r="I24" s="56"/>
      <c r="J24" s="56"/>
      <c r="K24" s="36" t="s">
        <v>65</v>
      </c>
      <c r="L24" s="83">
        <v>24</v>
      </c>
      <c r="M24" s="83"/>
      <c r="N24" s="63"/>
      <c r="O24" s="86" t="s">
        <v>254</v>
      </c>
      <c r="P24" s="88">
        <v>43751.59034722222</v>
      </c>
      <c r="Q24" s="86" t="s">
        <v>270</v>
      </c>
      <c r="R24" s="90" t="s">
        <v>292</v>
      </c>
      <c r="S24" s="86" t="s">
        <v>307</v>
      </c>
      <c r="T24" s="86"/>
      <c r="U24" s="86"/>
      <c r="V24" s="90" t="s">
        <v>335</v>
      </c>
      <c r="W24" s="88">
        <v>43751.59034722222</v>
      </c>
      <c r="X24" s="90" t="s">
        <v>374</v>
      </c>
      <c r="Y24" s="86"/>
      <c r="Z24" s="86"/>
      <c r="AA24" s="92" t="s">
        <v>419</v>
      </c>
      <c r="AB24" s="86"/>
      <c r="AC24" s="86" t="b">
        <v>0</v>
      </c>
      <c r="AD24" s="86">
        <v>0</v>
      </c>
      <c r="AE24" s="92" t="s">
        <v>449</v>
      </c>
      <c r="AF24" s="86" t="b">
        <v>0</v>
      </c>
      <c r="AG24" s="86" t="s">
        <v>453</v>
      </c>
      <c r="AH24" s="86"/>
      <c r="AI24" s="92" t="s">
        <v>449</v>
      </c>
      <c r="AJ24" s="86" t="b">
        <v>0</v>
      </c>
      <c r="AK24" s="86">
        <v>1</v>
      </c>
      <c r="AL24" s="92" t="s">
        <v>413</v>
      </c>
      <c r="AM24" s="86" t="s">
        <v>456</v>
      </c>
      <c r="AN24" s="86" t="b">
        <v>0</v>
      </c>
      <c r="AO24" s="92" t="s">
        <v>413</v>
      </c>
      <c r="AP24" s="86" t="s">
        <v>176</v>
      </c>
      <c r="AQ24" s="86">
        <v>0</v>
      </c>
      <c r="AR24" s="86">
        <v>0</v>
      </c>
      <c r="AS24" s="86"/>
      <c r="AT24" s="86"/>
      <c r="AU24" s="86"/>
      <c r="AV24" s="86"/>
      <c r="AW24" s="86"/>
      <c r="AX24" s="86"/>
      <c r="AY24" s="86"/>
      <c r="AZ24" s="86"/>
      <c r="BA24">
        <v>8</v>
      </c>
      <c r="BB24" s="85" t="str">
        <f>REPLACE(INDEX(GroupVertices[Group],MATCH(Edges[[#This Row],[Vertex 1]],GroupVertices[Vertex],0)),1,1,"")</f>
        <v>4</v>
      </c>
      <c r="BC24" s="85" t="str">
        <f>REPLACE(INDEX(GroupVertices[Group],MATCH(Edges[[#This Row],[Vertex 2]],GroupVertices[Vertex],0)),1,1,"")</f>
        <v>2</v>
      </c>
      <c r="BD24" s="51">
        <v>0</v>
      </c>
      <c r="BE24" s="52">
        <v>0</v>
      </c>
      <c r="BF24" s="51">
        <v>0</v>
      </c>
      <c r="BG24" s="52">
        <v>0</v>
      </c>
      <c r="BH24" s="51">
        <v>0</v>
      </c>
      <c r="BI24" s="52">
        <v>0</v>
      </c>
      <c r="BJ24" s="51">
        <v>15</v>
      </c>
      <c r="BK24" s="52">
        <v>100</v>
      </c>
      <c r="BL24" s="51">
        <v>15</v>
      </c>
    </row>
    <row r="25" spans="1:64" ht="45">
      <c r="A25" s="84" t="s">
        <v>220</v>
      </c>
      <c r="B25" s="84" t="s">
        <v>238</v>
      </c>
      <c r="C25" s="53" t="s">
        <v>1236</v>
      </c>
      <c r="D25" s="54">
        <v>3</v>
      </c>
      <c r="E25" s="65" t="s">
        <v>132</v>
      </c>
      <c r="F25" s="55">
        <v>35</v>
      </c>
      <c r="G25" s="53"/>
      <c r="H25" s="57"/>
      <c r="I25" s="56"/>
      <c r="J25" s="56"/>
      <c r="K25" s="36" t="s">
        <v>65</v>
      </c>
      <c r="L25" s="83">
        <v>25</v>
      </c>
      <c r="M25" s="83"/>
      <c r="N25" s="63"/>
      <c r="O25" s="86" t="s">
        <v>254</v>
      </c>
      <c r="P25" s="88">
        <v>43751.5903587963</v>
      </c>
      <c r="Q25" s="86" t="s">
        <v>263</v>
      </c>
      <c r="R25" s="86"/>
      <c r="S25" s="86"/>
      <c r="T25" s="86"/>
      <c r="U25" s="86"/>
      <c r="V25" s="90" t="s">
        <v>335</v>
      </c>
      <c r="W25" s="88">
        <v>43751.5903587963</v>
      </c>
      <c r="X25" s="90" t="s">
        <v>367</v>
      </c>
      <c r="Y25" s="86"/>
      <c r="Z25" s="86"/>
      <c r="AA25" s="92" t="s">
        <v>412</v>
      </c>
      <c r="AB25" s="86"/>
      <c r="AC25" s="86" t="b">
        <v>0</v>
      </c>
      <c r="AD25" s="86">
        <v>0</v>
      </c>
      <c r="AE25" s="92" t="s">
        <v>449</v>
      </c>
      <c r="AF25" s="86" t="b">
        <v>0</v>
      </c>
      <c r="AG25" s="86" t="s">
        <v>453</v>
      </c>
      <c r="AH25" s="86"/>
      <c r="AI25" s="92" t="s">
        <v>449</v>
      </c>
      <c r="AJ25" s="86" t="b">
        <v>0</v>
      </c>
      <c r="AK25" s="86">
        <v>1</v>
      </c>
      <c r="AL25" s="92" t="s">
        <v>411</v>
      </c>
      <c r="AM25" s="86" t="s">
        <v>456</v>
      </c>
      <c r="AN25" s="86" t="b">
        <v>0</v>
      </c>
      <c r="AO25" s="92" t="s">
        <v>411</v>
      </c>
      <c r="AP25" s="86" t="s">
        <v>176</v>
      </c>
      <c r="AQ25" s="86">
        <v>0</v>
      </c>
      <c r="AR25" s="86">
        <v>0</v>
      </c>
      <c r="AS25" s="86"/>
      <c r="AT25" s="86"/>
      <c r="AU25" s="86"/>
      <c r="AV25" s="86"/>
      <c r="AW25" s="86"/>
      <c r="AX25" s="86"/>
      <c r="AY25" s="86"/>
      <c r="AZ25" s="86"/>
      <c r="BA25">
        <v>1</v>
      </c>
      <c r="BB25" s="85" t="str">
        <f>REPLACE(INDEX(GroupVertices[Group],MATCH(Edges[[#This Row],[Vertex 1]],GroupVertices[Vertex],0)),1,1,"")</f>
        <v>4</v>
      </c>
      <c r="BC25" s="85" t="str">
        <f>REPLACE(INDEX(GroupVertices[Group],MATCH(Edges[[#This Row],[Vertex 2]],GroupVertices[Vertex],0)),1,1,"")</f>
        <v>4</v>
      </c>
      <c r="BD25" s="51"/>
      <c r="BE25" s="52"/>
      <c r="BF25" s="51"/>
      <c r="BG25" s="52"/>
      <c r="BH25" s="51"/>
      <c r="BI25" s="52"/>
      <c r="BJ25" s="51"/>
      <c r="BK25" s="52"/>
      <c r="BL25" s="51"/>
    </row>
    <row r="26" spans="1:64" ht="30">
      <c r="A26" s="84" t="s">
        <v>220</v>
      </c>
      <c r="B26" s="84" t="s">
        <v>247</v>
      </c>
      <c r="C26" s="53" t="s">
        <v>1237</v>
      </c>
      <c r="D26" s="54">
        <v>10</v>
      </c>
      <c r="E26" s="65" t="s">
        <v>136</v>
      </c>
      <c r="F26" s="55">
        <v>12</v>
      </c>
      <c r="G26" s="53"/>
      <c r="H26" s="57"/>
      <c r="I26" s="56"/>
      <c r="J26" s="56"/>
      <c r="K26" s="36" t="s">
        <v>65</v>
      </c>
      <c r="L26" s="83">
        <v>26</v>
      </c>
      <c r="M26" s="83"/>
      <c r="N26" s="63"/>
      <c r="O26" s="86" t="s">
        <v>254</v>
      </c>
      <c r="P26" s="88">
        <v>43751.5903587963</v>
      </c>
      <c r="Q26" s="86" t="s">
        <v>263</v>
      </c>
      <c r="R26" s="86"/>
      <c r="S26" s="86"/>
      <c r="T26" s="86"/>
      <c r="U26" s="86"/>
      <c r="V26" s="90" t="s">
        <v>335</v>
      </c>
      <c r="W26" s="88">
        <v>43751.5903587963</v>
      </c>
      <c r="X26" s="90" t="s">
        <v>367</v>
      </c>
      <c r="Y26" s="86"/>
      <c r="Z26" s="86"/>
      <c r="AA26" s="92" t="s">
        <v>412</v>
      </c>
      <c r="AB26" s="86"/>
      <c r="AC26" s="86" t="b">
        <v>0</v>
      </c>
      <c r="AD26" s="86">
        <v>0</v>
      </c>
      <c r="AE26" s="92" t="s">
        <v>449</v>
      </c>
      <c r="AF26" s="86" t="b">
        <v>0</v>
      </c>
      <c r="AG26" s="86" t="s">
        <v>453</v>
      </c>
      <c r="AH26" s="86"/>
      <c r="AI26" s="92" t="s">
        <v>449</v>
      </c>
      <c r="AJ26" s="86" t="b">
        <v>0</v>
      </c>
      <c r="AK26" s="86">
        <v>1</v>
      </c>
      <c r="AL26" s="92" t="s">
        <v>411</v>
      </c>
      <c r="AM26" s="86" t="s">
        <v>456</v>
      </c>
      <c r="AN26" s="86" t="b">
        <v>0</v>
      </c>
      <c r="AO26" s="92" t="s">
        <v>411</v>
      </c>
      <c r="AP26" s="86" t="s">
        <v>176</v>
      </c>
      <c r="AQ26" s="86">
        <v>0</v>
      </c>
      <c r="AR26" s="86">
        <v>0</v>
      </c>
      <c r="AS26" s="86"/>
      <c r="AT26" s="86"/>
      <c r="AU26" s="86"/>
      <c r="AV26" s="86"/>
      <c r="AW26" s="86"/>
      <c r="AX26" s="86"/>
      <c r="AY26" s="86"/>
      <c r="AZ26" s="86"/>
      <c r="BA26">
        <v>8</v>
      </c>
      <c r="BB26" s="85" t="str">
        <f>REPLACE(INDEX(GroupVertices[Group],MATCH(Edges[[#This Row],[Vertex 1]],GroupVertices[Vertex],0)),1,1,"")</f>
        <v>4</v>
      </c>
      <c r="BC26" s="85" t="str">
        <f>REPLACE(INDEX(GroupVertices[Group],MATCH(Edges[[#This Row],[Vertex 2]],GroupVertices[Vertex],0)),1,1,"")</f>
        <v>2</v>
      </c>
      <c r="BD26" s="51">
        <v>0</v>
      </c>
      <c r="BE26" s="52">
        <v>0</v>
      </c>
      <c r="BF26" s="51">
        <v>0</v>
      </c>
      <c r="BG26" s="52">
        <v>0</v>
      </c>
      <c r="BH26" s="51">
        <v>0</v>
      </c>
      <c r="BI26" s="52">
        <v>0</v>
      </c>
      <c r="BJ26" s="51">
        <v>13</v>
      </c>
      <c r="BK26" s="52">
        <v>100</v>
      </c>
      <c r="BL26" s="51">
        <v>13</v>
      </c>
    </row>
    <row r="27" spans="1:64" ht="45">
      <c r="A27" s="84" t="s">
        <v>221</v>
      </c>
      <c r="B27" s="84" t="s">
        <v>248</v>
      </c>
      <c r="C27" s="53" t="s">
        <v>1236</v>
      </c>
      <c r="D27" s="54">
        <v>3</v>
      </c>
      <c r="E27" s="65" t="s">
        <v>132</v>
      </c>
      <c r="F27" s="55">
        <v>35</v>
      </c>
      <c r="G27" s="53"/>
      <c r="H27" s="57"/>
      <c r="I27" s="56"/>
      <c r="J27" s="56"/>
      <c r="K27" s="36" t="s">
        <v>65</v>
      </c>
      <c r="L27" s="83">
        <v>27</v>
      </c>
      <c r="M27" s="83"/>
      <c r="N27" s="63"/>
      <c r="O27" s="86" t="s">
        <v>254</v>
      </c>
      <c r="P27" s="88">
        <v>43751.697858796295</v>
      </c>
      <c r="Q27" s="86" t="s">
        <v>271</v>
      </c>
      <c r="R27" s="90" t="s">
        <v>298</v>
      </c>
      <c r="S27" s="86" t="s">
        <v>309</v>
      </c>
      <c r="T27" s="86"/>
      <c r="U27" s="86"/>
      <c r="V27" s="90" t="s">
        <v>336</v>
      </c>
      <c r="W27" s="88">
        <v>43751.697858796295</v>
      </c>
      <c r="X27" s="90" t="s">
        <v>375</v>
      </c>
      <c r="Y27" s="86"/>
      <c r="Z27" s="86"/>
      <c r="AA27" s="92" t="s">
        <v>420</v>
      </c>
      <c r="AB27" s="86"/>
      <c r="AC27" s="86" t="b">
        <v>0</v>
      </c>
      <c r="AD27" s="86">
        <v>1</v>
      </c>
      <c r="AE27" s="92" t="s">
        <v>449</v>
      </c>
      <c r="AF27" s="86" t="b">
        <v>0</v>
      </c>
      <c r="AG27" s="86" t="s">
        <v>453</v>
      </c>
      <c r="AH27" s="86"/>
      <c r="AI27" s="92" t="s">
        <v>449</v>
      </c>
      <c r="AJ27" s="86" t="b">
        <v>0</v>
      </c>
      <c r="AK27" s="86">
        <v>0</v>
      </c>
      <c r="AL27" s="92" t="s">
        <v>449</v>
      </c>
      <c r="AM27" s="86" t="s">
        <v>459</v>
      </c>
      <c r="AN27" s="86" t="b">
        <v>0</v>
      </c>
      <c r="AO27" s="92" t="s">
        <v>420</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v>0</v>
      </c>
      <c r="BE27" s="52">
        <v>0</v>
      </c>
      <c r="BF27" s="51">
        <v>0</v>
      </c>
      <c r="BG27" s="52">
        <v>0</v>
      </c>
      <c r="BH27" s="51">
        <v>0</v>
      </c>
      <c r="BI27" s="52">
        <v>0</v>
      </c>
      <c r="BJ27" s="51">
        <v>24</v>
      </c>
      <c r="BK27" s="52">
        <v>100</v>
      </c>
      <c r="BL27" s="51">
        <v>24</v>
      </c>
    </row>
    <row r="28" spans="1:64" ht="45">
      <c r="A28" s="84" t="s">
        <v>222</v>
      </c>
      <c r="B28" s="84" t="s">
        <v>221</v>
      </c>
      <c r="C28" s="53" t="s">
        <v>1236</v>
      </c>
      <c r="D28" s="54">
        <v>3</v>
      </c>
      <c r="E28" s="65" t="s">
        <v>132</v>
      </c>
      <c r="F28" s="55">
        <v>35</v>
      </c>
      <c r="G28" s="53"/>
      <c r="H28" s="57"/>
      <c r="I28" s="56"/>
      <c r="J28" s="56"/>
      <c r="K28" s="36" t="s">
        <v>65</v>
      </c>
      <c r="L28" s="83">
        <v>28</v>
      </c>
      <c r="M28" s="83"/>
      <c r="N28" s="63"/>
      <c r="O28" s="86" t="s">
        <v>254</v>
      </c>
      <c r="P28" s="88">
        <v>43752.935625</v>
      </c>
      <c r="Q28" s="86" t="s">
        <v>272</v>
      </c>
      <c r="R28" s="86"/>
      <c r="S28" s="86"/>
      <c r="T28" s="86"/>
      <c r="U28" s="86"/>
      <c r="V28" s="90" t="s">
        <v>337</v>
      </c>
      <c r="W28" s="88">
        <v>43752.935625</v>
      </c>
      <c r="X28" s="90" t="s">
        <v>376</v>
      </c>
      <c r="Y28" s="86"/>
      <c r="Z28" s="86"/>
      <c r="AA28" s="92" t="s">
        <v>421</v>
      </c>
      <c r="AB28" s="86"/>
      <c r="AC28" s="86" t="b">
        <v>0</v>
      </c>
      <c r="AD28" s="86">
        <v>0</v>
      </c>
      <c r="AE28" s="92" t="s">
        <v>449</v>
      </c>
      <c r="AF28" s="86" t="b">
        <v>0</v>
      </c>
      <c r="AG28" s="86" t="s">
        <v>453</v>
      </c>
      <c r="AH28" s="86"/>
      <c r="AI28" s="92" t="s">
        <v>449</v>
      </c>
      <c r="AJ28" s="86" t="b">
        <v>0</v>
      </c>
      <c r="AK28" s="86">
        <v>6</v>
      </c>
      <c r="AL28" s="92" t="s">
        <v>420</v>
      </c>
      <c r="AM28" s="86" t="s">
        <v>455</v>
      </c>
      <c r="AN28" s="86" t="b">
        <v>0</v>
      </c>
      <c r="AO28" s="92" t="s">
        <v>420</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v>0</v>
      </c>
      <c r="BE28" s="52">
        <v>0</v>
      </c>
      <c r="BF28" s="51">
        <v>0</v>
      </c>
      <c r="BG28" s="52">
        <v>0</v>
      </c>
      <c r="BH28" s="51">
        <v>0</v>
      </c>
      <c r="BI28" s="52">
        <v>0</v>
      </c>
      <c r="BJ28" s="51">
        <v>23</v>
      </c>
      <c r="BK28" s="52">
        <v>100</v>
      </c>
      <c r="BL28" s="51">
        <v>23</v>
      </c>
    </row>
    <row r="29" spans="1:64" ht="45">
      <c r="A29" s="84" t="s">
        <v>223</v>
      </c>
      <c r="B29" s="84" t="s">
        <v>221</v>
      </c>
      <c r="C29" s="53" t="s">
        <v>1236</v>
      </c>
      <c r="D29" s="54">
        <v>3</v>
      </c>
      <c r="E29" s="65" t="s">
        <v>132</v>
      </c>
      <c r="F29" s="55">
        <v>35</v>
      </c>
      <c r="G29" s="53"/>
      <c r="H29" s="57"/>
      <c r="I29" s="56"/>
      <c r="J29" s="56"/>
      <c r="K29" s="36" t="s">
        <v>65</v>
      </c>
      <c r="L29" s="83">
        <v>29</v>
      </c>
      <c r="M29" s="83"/>
      <c r="N29" s="63"/>
      <c r="O29" s="86" t="s">
        <v>254</v>
      </c>
      <c r="P29" s="88">
        <v>43752.93648148148</v>
      </c>
      <c r="Q29" s="86" t="s">
        <v>272</v>
      </c>
      <c r="R29" s="86"/>
      <c r="S29" s="86"/>
      <c r="T29" s="86"/>
      <c r="U29" s="86"/>
      <c r="V29" s="90" t="s">
        <v>338</v>
      </c>
      <c r="W29" s="88">
        <v>43752.93648148148</v>
      </c>
      <c r="X29" s="90" t="s">
        <v>377</v>
      </c>
      <c r="Y29" s="86"/>
      <c r="Z29" s="86"/>
      <c r="AA29" s="92" t="s">
        <v>422</v>
      </c>
      <c r="AB29" s="86"/>
      <c r="AC29" s="86" t="b">
        <v>0</v>
      </c>
      <c r="AD29" s="86">
        <v>0</v>
      </c>
      <c r="AE29" s="92" t="s">
        <v>449</v>
      </c>
      <c r="AF29" s="86" t="b">
        <v>0</v>
      </c>
      <c r="AG29" s="86" t="s">
        <v>453</v>
      </c>
      <c r="AH29" s="86"/>
      <c r="AI29" s="92" t="s">
        <v>449</v>
      </c>
      <c r="AJ29" s="86" t="b">
        <v>0</v>
      </c>
      <c r="AK29" s="86">
        <v>6</v>
      </c>
      <c r="AL29" s="92" t="s">
        <v>420</v>
      </c>
      <c r="AM29" s="86" t="s">
        <v>460</v>
      </c>
      <c r="AN29" s="86" t="b">
        <v>0</v>
      </c>
      <c r="AO29" s="92" t="s">
        <v>420</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v>0</v>
      </c>
      <c r="BE29" s="52">
        <v>0</v>
      </c>
      <c r="BF29" s="51">
        <v>0</v>
      </c>
      <c r="BG29" s="52">
        <v>0</v>
      </c>
      <c r="BH29" s="51">
        <v>0</v>
      </c>
      <c r="BI29" s="52">
        <v>0</v>
      </c>
      <c r="BJ29" s="51">
        <v>23</v>
      </c>
      <c r="BK29" s="52">
        <v>100</v>
      </c>
      <c r="BL29" s="51">
        <v>23</v>
      </c>
    </row>
    <row r="30" spans="1:64" ht="45">
      <c r="A30" s="84" t="s">
        <v>224</v>
      </c>
      <c r="B30" s="84" t="s">
        <v>221</v>
      </c>
      <c r="C30" s="53" t="s">
        <v>1236</v>
      </c>
      <c r="D30" s="54">
        <v>3</v>
      </c>
      <c r="E30" s="65" t="s">
        <v>132</v>
      </c>
      <c r="F30" s="55">
        <v>35</v>
      </c>
      <c r="G30" s="53"/>
      <c r="H30" s="57"/>
      <c r="I30" s="56"/>
      <c r="J30" s="56"/>
      <c r="K30" s="36" t="s">
        <v>65</v>
      </c>
      <c r="L30" s="83">
        <v>30</v>
      </c>
      <c r="M30" s="83"/>
      <c r="N30" s="63"/>
      <c r="O30" s="86" t="s">
        <v>254</v>
      </c>
      <c r="P30" s="88">
        <v>43752.936574074076</v>
      </c>
      <c r="Q30" s="86" t="s">
        <v>272</v>
      </c>
      <c r="R30" s="86"/>
      <c r="S30" s="86"/>
      <c r="T30" s="86"/>
      <c r="U30" s="86"/>
      <c r="V30" s="90" t="s">
        <v>339</v>
      </c>
      <c r="W30" s="88">
        <v>43752.936574074076</v>
      </c>
      <c r="X30" s="90" t="s">
        <v>378</v>
      </c>
      <c r="Y30" s="86"/>
      <c r="Z30" s="86"/>
      <c r="AA30" s="92" t="s">
        <v>423</v>
      </c>
      <c r="AB30" s="86"/>
      <c r="AC30" s="86" t="b">
        <v>0</v>
      </c>
      <c r="AD30" s="86">
        <v>0</v>
      </c>
      <c r="AE30" s="92" t="s">
        <v>449</v>
      </c>
      <c r="AF30" s="86" t="b">
        <v>0</v>
      </c>
      <c r="AG30" s="86" t="s">
        <v>453</v>
      </c>
      <c r="AH30" s="86"/>
      <c r="AI30" s="92" t="s">
        <v>449</v>
      </c>
      <c r="AJ30" s="86" t="b">
        <v>0</v>
      </c>
      <c r="AK30" s="86">
        <v>6</v>
      </c>
      <c r="AL30" s="92" t="s">
        <v>420</v>
      </c>
      <c r="AM30" s="86" t="s">
        <v>461</v>
      </c>
      <c r="AN30" s="86" t="b">
        <v>0</v>
      </c>
      <c r="AO30" s="92" t="s">
        <v>420</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v>0</v>
      </c>
      <c r="BE30" s="52">
        <v>0</v>
      </c>
      <c r="BF30" s="51">
        <v>0</v>
      </c>
      <c r="BG30" s="52">
        <v>0</v>
      </c>
      <c r="BH30" s="51">
        <v>0</v>
      </c>
      <c r="BI30" s="52">
        <v>0</v>
      </c>
      <c r="BJ30" s="51">
        <v>23</v>
      </c>
      <c r="BK30" s="52">
        <v>100</v>
      </c>
      <c r="BL30" s="51">
        <v>23</v>
      </c>
    </row>
    <row r="31" spans="1:64" ht="45">
      <c r="A31" s="84" t="s">
        <v>225</v>
      </c>
      <c r="B31" s="84" t="s">
        <v>221</v>
      </c>
      <c r="C31" s="53" t="s">
        <v>1236</v>
      </c>
      <c r="D31" s="54">
        <v>3</v>
      </c>
      <c r="E31" s="65" t="s">
        <v>132</v>
      </c>
      <c r="F31" s="55">
        <v>35</v>
      </c>
      <c r="G31" s="53"/>
      <c r="H31" s="57"/>
      <c r="I31" s="56"/>
      <c r="J31" s="56"/>
      <c r="K31" s="36" t="s">
        <v>65</v>
      </c>
      <c r="L31" s="83">
        <v>31</v>
      </c>
      <c r="M31" s="83"/>
      <c r="N31" s="63"/>
      <c r="O31" s="86" t="s">
        <v>254</v>
      </c>
      <c r="P31" s="88">
        <v>43752.93818287037</v>
      </c>
      <c r="Q31" s="86" t="s">
        <v>272</v>
      </c>
      <c r="R31" s="86"/>
      <c r="S31" s="86"/>
      <c r="T31" s="86"/>
      <c r="U31" s="86"/>
      <c r="V31" s="90" t="s">
        <v>340</v>
      </c>
      <c r="W31" s="88">
        <v>43752.93818287037</v>
      </c>
      <c r="X31" s="90" t="s">
        <v>379</v>
      </c>
      <c r="Y31" s="86"/>
      <c r="Z31" s="86"/>
      <c r="AA31" s="92" t="s">
        <v>424</v>
      </c>
      <c r="AB31" s="86"/>
      <c r="AC31" s="86" t="b">
        <v>0</v>
      </c>
      <c r="AD31" s="86">
        <v>0</v>
      </c>
      <c r="AE31" s="92" t="s">
        <v>449</v>
      </c>
      <c r="AF31" s="86" t="b">
        <v>0</v>
      </c>
      <c r="AG31" s="86" t="s">
        <v>453</v>
      </c>
      <c r="AH31" s="86"/>
      <c r="AI31" s="92" t="s">
        <v>449</v>
      </c>
      <c r="AJ31" s="86" t="b">
        <v>0</v>
      </c>
      <c r="AK31" s="86">
        <v>6</v>
      </c>
      <c r="AL31" s="92" t="s">
        <v>420</v>
      </c>
      <c r="AM31" s="86" t="s">
        <v>456</v>
      </c>
      <c r="AN31" s="86" t="b">
        <v>0</v>
      </c>
      <c r="AO31" s="92" t="s">
        <v>420</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v>0</v>
      </c>
      <c r="BE31" s="52">
        <v>0</v>
      </c>
      <c r="BF31" s="51">
        <v>0</v>
      </c>
      <c r="BG31" s="52">
        <v>0</v>
      </c>
      <c r="BH31" s="51">
        <v>0</v>
      </c>
      <c r="BI31" s="52">
        <v>0</v>
      </c>
      <c r="BJ31" s="51">
        <v>23</v>
      </c>
      <c r="BK31" s="52">
        <v>100</v>
      </c>
      <c r="BL31" s="51">
        <v>23</v>
      </c>
    </row>
    <row r="32" spans="1:64" ht="45">
      <c r="A32" s="84" t="s">
        <v>226</v>
      </c>
      <c r="B32" s="84" t="s">
        <v>221</v>
      </c>
      <c r="C32" s="53" t="s">
        <v>1236</v>
      </c>
      <c r="D32" s="54">
        <v>3</v>
      </c>
      <c r="E32" s="65" t="s">
        <v>132</v>
      </c>
      <c r="F32" s="55">
        <v>35</v>
      </c>
      <c r="G32" s="53"/>
      <c r="H32" s="57"/>
      <c r="I32" s="56"/>
      <c r="J32" s="56"/>
      <c r="K32" s="36" t="s">
        <v>65</v>
      </c>
      <c r="L32" s="83">
        <v>32</v>
      </c>
      <c r="M32" s="83"/>
      <c r="N32" s="63"/>
      <c r="O32" s="86" t="s">
        <v>254</v>
      </c>
      <c r="P32" s="88">
        <v>43752.941828703704</v>
      </c>
      <c r="Q32" s="86" t="s">
        <v>272</v>
      </c>
      <c r="R32" s="86"/>
      <c r="S32" s="86"/>
      <c r="T32" s="86"/>
      <c r="U32" s="86"/>
      <c r="V32" s="90" t="s">
        <v>341</v>
      </c>
      <c r="W32" s="88">
        <v>43752.941828703704</v>
      </c>
      <c r="X32" s="90" t="s">
        <v>380</v>
      </c>
      <c r="Y32" s="86"/>
      <c r="Z32" s="86"/>
      <c r="AA32" s="92" t="s">
        <v>425</v>
      </c>
      <c r="AB32" s="86"/>
      <c r="AC32" s="86" t="b">
        <v>0</v>
      </c>
      <c r="AD32" s="86">
        <v>0</v>
      </c>
      <c r="AE32" s="92" t="s">
        <v>449</v>
      </c>
      <c r="AF32" s="86" t="b">
        <v>0</v>
      </c>
      <c r="AG32" s="86" t="s">
        <v>453</v>
      </c>
      <c r="AH32" s="86"/>
      <c r="AI32" s="92" t="s">
        <v>449</v>
      </c>
      <c r="AJ32" s="86" t="b">
        <v>0</v>
      </c>
      <c r="AK32" s="86">
        <v>6</v>
      </c>
      <c r="AL32" s="92" t="s">
        <v>420</v>
      </c>
      <c r="AM32" s="86" t="s">
        <v>456</v>
      </c>
      <c r="AN32" s="86" t="b">
        <v>0</v>
      </c>
      <c r="AO32" s="92" t="s">
        <v>420</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v>0</v>
      </c>
      <c r="BE32" s="52">
        <v>0</v>
      </c>
      <c r="BF32" s="51">
        <v>0</v>
      </c>
      <c r="BG32" s="52">
        <v>0</v>
      </c>
      <c r="BH32" s="51">
        <v>0</v>
      </c>
      <c r="BI32" s="52">
        <v>0</v>
      </c>
      <c r="BJ32" s="51">
        <v>23</v>
      </c>
      <c r="BK32" s="52">
        <v>100</v>
      </c>
      <c r="BL32" s="51">
        <v>23</v>
      </c>
    </row>
    <row r="33" spans="1:64" ht="45">
      <c r="A33" s="84" t="s">
        <v>221</v>
      </c>
      <c r="B33" s="84" t="s">
        <v>247</v>
      </c>
      <c r="C33" s="53" t="s">
        <v>1236</v>
      </c>
      <c r="D33" s="54">
        <v>3</v>
      </c>
      <c r="E33" s="65" t="s">
        <v>132</v>
      </c>
      <c r="F33" s="55">
        <v>35</v>
      </c>
      <c r="G33" s="53"/>
      <c r="H33" s="57"/>
      <c r="I33" s="56"/>
      <c r="J33" s="56"/>
      <c r="K33" s="36" t="s">
        <v>65</v>
      </c>
      <c r="L33" s="83">
        <v>33</v>
      </c>
      <c r="M33" s="83"/>
      <c r="N33" s="63"/>
      <c r="O33" s="86" t="s">
        <v>254</v>
      </c>
      <c r="P33" s="88">
        <v>43751.697858796295</v>
      </c>
      <c r="Q33" s="86" t="s">
        <v>271</v>
      </c>
      <c r="R33" s="90" t="s">
        <v>298</v>
      </c>
      <c r="S33" s="86" t="s">
        <v>309</v>
      </c>
      <c r="T33" s="86"/>
      <c r="U33" s="86"/>
      <c r="V33" s="90" t="s">
        <v>336</v>
      </c>
      <c r="W33" s="88">
        <v>43751.697858796295</v>
      </c>
      <c r="X33" s="90" t="s">
        <v>375</v>
      </c>
      <c r="Y33" s="86"/>
      <c r="Z33" s="86"/>
      <c r="AA33" s="92" t="s">
        <v>420</v>
      </c>
      <c r="AB33" s="86"/>
      <c r="AC33" s="86" t="b">
        <v>0</v>
      </c>
      <c r="AD33" s="86">
        <v>1</v>
      </c>
      <c r="AE33" s="92" t="s">
        <v>449</v>
      </c>
      <c r="AF33" s="86" t="b">
        <v>0</v>
      </c>
      <c r="AG33" s="86" t="s">
        <v>453</v>
      </c>
      <c r="AH33" s="86"/>
      <c r="AI33" s="92" t="s">
        <v>449</v>
      </c>
      <c r="AJ33" s="86" t="b">
        <v>0</v>
      </c>
      <c r="AK33" s="86">
        <v>0</v>
      </c>
      <c r="AL33" s="92" t="s">
        <v>449</v>
      </c>
      <c r="AM33" s="86" t="s">
        <v>459</v>
      </c>
      <c r="AN33" s="86" t="b">
        <v>0</v>
      </c>
      <c r="AO33" s="92" t="s">
        <v>420</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2</v>
      </c>
      <c r="BD33" s="51"/>
      <c r="BE33" s="52"/>
      <c r="BF33" s="51"/>
      <c r="BG33" s="52"/>
      <c r="BH33" s="51"/>
      <c r="BI33" s="52"/>
      <c r="BJ33" s="51"/>
      <c r="BK33" s="52"/>
      <c r="BL33" s="51"/>
    </row>
    <row r="34" spans="1:64" ht="45">
      <c r="A34" s="84" t="s">
        <v>227</v>
      </c>
      <c r="B34" s="84" t="s">
        <v>221</v>
      </c>
      <c r="C34" s="53" t="s">
        <v>1236</v>
      </c>
      <c r="D34" s="54">
        <v>3</v>
      </c>
      <c r="E34" s="65" t="s">
        <v>132</v>
      </c>
      <c r="F34" s="55">
        <v>35</v>
      </c>
      <c r="G34" s="53"/>
      <c r="H34" s="57"/>
      <c r="I34" s="56"/>
      <c r="J34" s="56"/>
      <c r="K34" s="36" t="s">
        <v>65</v>
      </c>
      <c r="L34" s="83">
        <v>34</v>
      </c>
      <c r="M34" s="83"/>
      <c r="N34" s="63"/>
      <c r="O34" s="86" t="s">
        <v>254</v>
      </c>
      <c r="P34" s="88">
        <v>43752.94657407407</v>
      </c>
      <c r="Q34" s="86" t="s">
        <v>272</v>
      </c>
      <c r="R34" s="86"/>
      <c r="S34" s="86"/>
      <c r="T34" s="86"/>
      <c r="U34" s="86"/>
      <c r="V34" s="90" t="s">
        <v>342</v>
      </c>
      <c r="W34" s="88">
        <v>43752.94657407407</v>
      </c>
      <c r="X34" s="90" t="s">
        <v>381</v>
      </c>
      <c r="Y34" s="86"/>
      <c r="Z34" s="86"/>
      <c r="AA34" s="92" t="s">
        <v>426</v>
      </c>
      <c r="AB34" s="86"/>
      <c r="AC34" s="86" t="b">
        <v>0</v>
      </c>
      <c r="AD34" s="86">
        <v>0</v>
      </c>
      <c r="AE34" s="92" t="s">
        <v>449</v>
      </c>
      <c r="AF34" s="86" t="b">
        <v>0</v>
      </c>
      <c r="AG34" s="86" t="s">
        <v>453</v>
      </c>
      <c r="AH34" s="86"/>
      <c r="AI34" s="92" t="s">
        <v>449</v>
      </c>
      <c r="AJ34" s="86" t="b">
        <v>0</v>
      </c>
      <c r="AK34" s="86">
        <v>6</v>
      </c>
      <c r="AL34" s="92" t="s">
        <v>420</v>
      </c>
      <c r="AM34" s="86" t="s">
        <v>459</v>
      </c>
      <c r="AN34" s="86" t="b">
        <v>0</v>
      </c>
      <c r="AO34" s="92" t="s">
        <v>420</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v>0</v>
      </c>
      <c r="BE34" s="52">
        <v>0</v>
      </c>
      <c r="BF34" s="51">
        <v>0</v>
      </c>
      <c r="BG34" s="52">
        <v>0</v>
      </c>
      <c r="BH34" s="51">
        <v>0</v>
      </c>
      <c r="BI34" s="52">
        <v>0</v>
      </c>
      <c r="BJ34" s="51">
        <v>23</v>
      </c>
      <c r="BK34" s="52">
        <v>100</v>
      </c>
      <c r="BL34" s="51">
        <v>23</v>
      </c>
    </row>
    <row r="35" spans="1:64" ht="45">
      <c r="A35" s="84" t="s">
        <v>228</v>
      </c>
      <c r="B35" s="84" t="s">
        <v>241</v>
      </c>
      <c r="C35" s="53" t="s">
        <v>1236</v>
      </c>
      <c r="D35" s="54">
        <v>3</v>
      </c>
      <c r="E35" s="65" t="s">
        <v>132</v>
      </c>
      <c r="F35" s="55">
        <v>35</v>
      </c>
      <c r="G35" s="53"/>
      <c r="H35" s="57"/>
      <c r="I35" s="56"/>
      <c r="J35" s="56"/>
      <c r="K35" s="36" t="s">
        <v>65</v>
      </c>
      <c r="L35" s="83">
        <v>35</v>
      </c>
      <c r="M35" s="83"/>
      <c r="N35" s="63"/>
      <c r="O35" s="86" t="s">
        <v>254</v>
      </c>
      <c r="P35" s="88">
        <v>43753.46210648148</v>
      </c>
      <c r="Q35" s="86" t="s">
        <v>273</v>
      </c>
      <c r="R35" s="86"/>
      <c r="S35" s="86"/>
      <c r="T35" s="86"/>
      <c r="U35" s="86"/>
      <c r="V35" s="90" t="s">
        <v>343</v>
      </c>
      <c r="W35" s="88">
        <v>43753.46210648148</v>
      </c>
      <c r="X35" s="90" t="s">
        <v>382</v>
      </c>
      <c r="Y35" s="86"/>
      <c r="Z35" s="86"/>
      <c r="AA35" s="92" t="s">
        <v>427</v>
      </c>
      <c r="AB35" s="86"/>
      <c r="AC35" s="86" t="b">
        <v>0</v>
      </c>
      <c r="AD35" s="86">
        <v>0</v>
      </c>
      <c r="AE35" s="92" t="s">
        <v>449</v>
      </c>
      <c r="AF35" s="86" t="b">
        <v>0</v>
      </c>
      <c r="AG35" s="86" t="s">
        <v>453</v>
      </c>
      <c r="AH35" s="86"/>
      <c r="AI35" s="92" t="s">
        <v>449</v>
      </c>
      <c r="AJ35" s="86" t="b">
        <v>0</v>
      </c>
      <c r="AK35" s="86">
        <v>5</v>
      </c>
      <c r="AL35" s="92" t="s">
        <v>441</v>
      </c>
      <c r="AM35" s="86" t="s">
        <v>456</v>
      </c>
      <c r="AN35" s="86" t="b">
        <v>0</v>
      </c>
      <c r="AO35" s="92" t="s">
        <v>441</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27</v>
      </c>
      <c r="BK35" s="52">
        <v>100</v>
      </c>
      <c r="BL35" s="51">
        <v>27</v>
      </c>
    </row>
    <row r="36" spans="1:64" ht="45">
      <c r="A36" s="84" t="s">
        <v>229</v>
      </c>
      <c r="B36" s="84" t="s">
        <v>241</v>
      </c>
      <c r="C36" s="53" t="s">
        <v>1236</v>
      </c>
      <c r="D36" s="54">
        <v>3</v>
      </c>
      <c r="E36" s="65" t="s">
        <v>132</v>
      </c>
      <c r="F36" s="55">
        <v>35</v>
      </c>
      <c r="G36" s="53"/>
      <c r="H36" s="57"/>
      <c r="I36" s="56"/>
      <c r="J36" s="56"/>
      <c r="K36" s="36" t="s">
        <v>65</v>
      </c>
      <c r="L36" s="83">
        <v>36</v>
      </c>
      <c r="M36" s="83"/>
      <c r="N36" s="63"/>
      <c r="O36" s="86" t="s">
        <v>254</v>
      </c>
      <c r="P36" s="88">
        <v>43753.46328703704</v>
      </c>
      <c r="Q36" s="86" t="s">
        <v>273</v>
      </c>
      <c r="R36" s="86"/>
      <c r="S36" s="86"/>
      <c r="T36" s="86"/>
      <c r="U36" s="86"/>
      <c r="V36" s="90" t="s">
        <v>344</v>
      </c>
      <c r="W36" s="88">
        <v>43753.46328703704</v>
      </c>
      <c r="X36" s="90" t="s">
        <v>383</v>
      </c>
      <c r="Y36" s="86"/>
      <c r="Z36" s="86"/>
      <c r="AA36" s="92" t="s">
        <v>428</v>
      </c>
      <c r="AB36" s="86"/>
      <c r="AC36" s="86" t="b">
        <v>0</v>
      </c>
      <c r="AD36" s="86">
        <v>0</v>
      </c>
      <c r="AE36" s="92" t="s">
        <v>449</v>
      </c>
      <c r="AF36" s="86" t="b">
        <v>0</v>
      </c>
      <c r="AG36" s="86" t="s">
        <v>453</v>
      </c>
      <c r="AH36" s="86"/>
      <c r="AI36" s="92" t="s">
        <v>449</v>
      </c>
      <c r="AJ36" s="86" t="b">
        <v>0</v>
      </c>
      <c r="AK36" s="86">
        <v>5</v>
      </c>
      <c r="AL36" s="92" t="s">
        <v>441</v>
      </c>
      <c r="AM36" s="86" t="s">
        <v>456</v>
      </c>
      <c r="AN36" s="86" t="b">
        <v>0</v>
      </c>
      <c r="AO36" s="92" t="s">
        <v>441</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27</v>
      </c>
      <c r="BK36" s="52">
        <v>100</v>
      </c>
      <c r="BL36" s="51">
        <v>27</v>
      </c>
    </row>
    <row r="37" spans="1:64" ht="45">
      <c r="A37" s="84" t="s">
        <v>230</v>
      </c>
      <c r="B37" s="84" t="s">
        <v>247</v>
      </c>
      <c r="C37" s="53" t="s">
        <v>1236</v>
      </c>
      <c r="D37" s="54">
        <v>3</v>
      </c>
      <c r="E37" s="65" t="s">
        <v>132</v>
      </c>
      <c r="F37" s="55">
        <v>35</v>
      </c>
      <c r="G37" s="53"/>
      <c r="H37" s="57"/>
      <c r="I37" s="56"/>
      <c r="J37" s="56"/>
      <c r="K37" s="36" t="s">
        <v>65</v>
      </c>
      <c r="L37" s="83">
        <v>37</v>
      </c>
      <c r="M37" s="83"/>
      <c r="N37" s="63"/>
      <c r="O37" s="86" t="s">
        <v>254</v>
      </c>
      <c r="P37" s="88">
        <v>43753.46601851852</v>
      </c>
      <c r="Q37" s="86" t="s">
        <v>274</v>
      </c>
      <c r="R37" s="86"/>
      <c r="S37" s="86"/>
      <c r="T37" s="86"/>
      <c r="U37" s="86"/>
      <c r="V37" s="90" t="s">
        <v>345</v>
      </c>
      <c r="W37" s="88">
        <v>43753.46601851852</v>
      </c>
      <c r="X37" s="90" t="s">
        <v>384</v>
      </c>
      <c r="Y37" s="86"/>
      <c r="Z37" s="86"/>
      <c r="AA37" s="92" t="s">
        <v>429</v>
      </c>
      <c r="AB37" s="92" t="s">
        <v>441</v>
      </c>
      <c r="AC37" s="86" t="b">
        <v>0</v>
      </c>
      <c r="AD37" s="86">
        <v>1</v>
      </c>
      <c r="AE37" s="92" t="s">
        <v>451</v>
      </c>
      <c r="AF37" s="86" t="b">
        <v>0</v>
      </c>
      <c r="AG37" s="86" t="s">
        <v>453</v>
      </c>
      <c r="AH37" s="86"/>
      <c r="AI37" s="92" t="s">
        <v>449</v>
      </c>
      <c r="AJ37" s="86" t="b">
        <v>0</v>
      </c>
      <c r="AK37" s="86">
        <v>0</v>
      </c>
      <c r="AL37" s="92" t="s">
        <v>449</v>
      </c>
      <c r="AM37" s="86" t="s">
        <v>457</v>
      </c>
      <c r="AN37" s="86" t="b">
        <v>0</v>
      </c>
      <c r="AO37" s="92" t="s">
        <v>441</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2</v>
      </c>
      <c r="BD37" s="51"/>
      <c r="BE37" s="52"/>
      <c r="BF37" s="51"/>
      <c r="BG37" s="52"/>
      <c r="BH37" s="51"/>
      <c r="BI37" s="52"/>
      <c r="BJ37" s="51"/>
      <c r="BK37" s="52"/>
      <c r="BL37" s="51"/>
    </row>
    <row r="38" spans="1:64" ht="45">
      <c r="A38" s="84" t="s">
        <v>230</v>
      </c>
      <c r="B38" s="84" t="s">
        <v>241</v>
      </c>
      <c r="C38" s="53" t="s">
        <v>1236</v>
      </c>
      <c r="D38" s="54">
        <v>3</v>
      </c>
      <c r="E38" s="65" t="s">
        <v>132</v>
      </c>
      <c r="F38" s="55">
        <v>35</v>
      </c>
      <c r="G38" s="53"/>
      <c r="H38" s="57"/>
      <c r="I38" s="56"/>
      <c r="J38" s="56"/>
      <c r="K38" s="36" t="s">
        <v>65</v>
      </c>
      <c r="L38" s="83">
        <v>38</v>
      </c>
      <c r="M38" s="83"/>
      <c r="N38" s="63"/>
      <c r="O38" s="86" t="s">
        <v>255</v>
      </c>
      <c r="P38" s="88">
        <v>43753.46601851852</v>
      </c>
      <c r="Q38" s="86" t="s">
        <v>274</v>
      </c>
      <c r="R38" s="86"/>
      <c r="S38" s="86"/>
      <c r="T38" s="86"/>
      <c r="U38" s="86"/>
      <c r="V38" s="90" t="s">
        <v>345</v>
      </c>
      <c r="W38" s="88">
        <v>43753.46601851852</v>
      </c>
      <c r="X38" s="90" t="s">
        <v>384</v>
      </c>
      <c r="Y38" s="86"/>
      <c r="Z38" s="86"/>
      <c r="AA38" s="92" t="s">
        <v>429</v>
      </c>
      <c r="AB38" s="92" t="s">
        <v>441</v>
      </c>
      <c r="AC38" s="86" t="b">
        <v>0</v>
      </c>
      <c r="AD38" s="86">
        <v>1</v>
      </c>
      <c r="AE38" s="92" t="s">
        <v>451</v>
      </c>
      <c r="AF38" s="86" t="b">
        <v>0</v>
      </c>
      <c r="AG38" s="86" t="s">
        <v>453</v>
      </c>
      <c r="AH38" s="86"/>
      <c r="AI38" s="92" t="s">
        <v>449</v>
      </c>
      <c r="AJ38" s="86" t="b">
        <v>0</v>
      </c>
      <c r="AK38" s="86">
        <v>0</v>
      </c>
      <c r="AL38" s="92" t="s">
        <v>449</v>
      </c>
      <c r="AM38" s="86" t="s">
        <v>457</v>
      </c>
      <c r="AN38" s="86" t="b">
        <v>0</v>
      </c>
      <c r="AO38" s="92" t="s">
        <v>441</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1</v>
      </c>
      <c r="BG38" s="52">
        <v>3.125</v>
      </c>
      <c r="BH38" s="51">
        <v>0</v>
      </c>
      <c r="BI38" s="52">
        <v>0</v>
      </c>
      <c r="BJ38" s="51">
        <v>31</v>
      </c>
      <c r="BK38" s="52">
        <v>96.875</v>
      </c>
      <c r="BL38" s="51">
        <v>32</v>
      </c>
    </row>
    <row r="39" spans="1:64" ht="45">
      <c r="A39" s="84" t="s">
        <v>231</v>
      </c>
      <c r="B39" s="84" t="s">
        <v>241</v>
      </c>
      <c r="C39" s="53" t="s">
        <v>1236</v>
      </c>
      <c r="D39" s="54">
        <v>3</v>
      </c>
      <c r="E39" s="65" t="s">
        <v>132</v>
      </c>
      <c r="F39" s="55">
        <v>35</v>
      </c>
      <c r="G39" s="53"/>
      <c r="H39" s="57"/>
      <c r="I39" s="56"/>
      <c r="J39" s="56"/>
      <c r="K39" s="36" t="s">
        <v>65</v>
      </c>
      <c r="L39" s="83">
        <v>39</v>
      </c>
      <c r="M39" s="83"/>
      <c r="N39" s="63"/>
      <c r="O39" s="86" t="s">
        <v>254</v>
      </c>
      <c r="P39" s="88">
        <v>43753.4687962963</v>
      </c>
      <c r="Q39" s="86" t="s">
        <v>273</v>
      </c>
      <c r="R39" s="86"/>
      <c r="S39" s="86"/>
      <c r="T39" s="86"/>
      <c r="U39" s="86"/>
      <c r="V39" s="90" t="s">
        <v>346</v>
      </c>
      <c r="W39" s="88">
        <v>43753.4687962963</v>
      </c>
      <c r="X39" s="90" t="s">
        <v>385</v>
      </c>
      <c r="Y39" s="86"/>
      <c r="Z39" s="86"/>
      <c r="AA39" s="92" t="s">
        <v>430</v>
      </c>
      <c r="AB39" s="86"/>
      <c r="AC39" s="86" t="b">
        <v>0</v>
      </c>
      <c r="AD39" s="86">
        <v>0</v>
      </c>
      <c r="AE39" s="92" t="s">
        <v>449</v>
      </c>
      <c r="AF39" s="86" t="b">
        <v>0</v>
      </c>
      <c r="AG39" s="86" t="s">
        <v>453</v>
      </c>
      <c r="AH39" s="86"/>
      <c r="AI39" s="92" t="s">
        <v>449</v>
      </c>
      <c r="AJ39" s="86" t="b">
        <v>0</v>
      </c>
      <c r="AK39" s="86">
        <v>5</v>
      </c>
      <c r="AL39" s="92" t="s">
        <v>441</v>
      </c>
      <c r="AM39" s="86" t="s">
        <v>462</v>
      </c>
      <c r="AN39" s="86" t="b">
        <v>0</v>
      </c>
      <c r="AO39" s="92" t="s">
        <v>441</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27</v>
      </c>
      <c r="BK39" s="52">
        <v>100</v>
      </c>
      <c r="BL39" s="51">
        <v>27</v>
      </c>
    </row>
    <row r="40" spans="1:64" ht="45">
      <c r="A40" s="84" t="s">
        <v>232</v>
      </c>
      <c r="B40" s="84" t="s">
        <v>241</v>
      </c>
      <c r="C40" s="53" t="s">
        <v>1236</v>
      </c>
      <c r="D40" s="54">
        <v>3</v>
      </c>
      <c r="E40" s="65" t="s">
        <v>132</v>
      </c>
      <c r="F40" s="55">
        <v>35</v>
      </c>
      <c r="G40" s="53"/>
      <c r="H40" s="57"/>
      <c r="I40" s="56"/>
      <c r="J40" s="56"/>
      <c r="K40" s="36" t="s">
        <v>65</v>
      </c>
      <c r="L40" s="83">
        <v>40</v>
      </c>
      <c r="M40" s="83"/>
      <c r="N40" s="63"/>
      <c r="O40" s="86" t="s">
        <v>254</v>
      </c>
      <c r="P40" s="88">
        <v>43753.469293981485</v>
      </c>
      <c r="Q40" s="86" t="s">
        <v>273</v>
      </c>
      <c r="R40" s="86"/>
      <c r="S40" s="86"/>
      <c r="T40" s="86"/>
      <c r="U40" s="86"/>
      <c r="V40" s="90" t="s">
        <v>347</v>
      </c>
      <c r="W40" s="88">
        <v>43753.469293981485</v>
      </c>
      <c r="X40" s="90" t="s">
        <v>386</v>
      </c>
      <c r="Y40" s="86"/>
      <c r="Z40" s="86"/>
      <c r="AA40" s="92" t="s">
        <v>431</v>
      </c>
      <c r="AB40" s="86"/>
      <c r="AC40" s="86" t="b">
        <v>0</v>
      </c>
      <c r="AD40" s="86">
        <v>0</v>
      </c>
      <c r="AE40" s="92" t="s">
        <v>449</v>
      </c>
      <c r="AF40" s="86" t="b">
        <v>0</v>
      </c>
      <c r="AG40" s="86" t="s">
        <v>453</v>
      </c>
      <c r="AH40" s="86"/>
      <c r="AI40" s="92" t="s">
        <v>449</v>
      </c>
      <c r="AJ40" s="86" t="b">
        <v>0</v>
      </c>
      <c r="AK40" s="86">
        <v>5</v>
      </c>
      <c r="AL40" s="92" t="s">
        <v>441</v>
      </c>
      <c r="AM40" s="86" t="s">
        <v>459</v>
      </c>
      <c r="AN40" s="86" t="b">
        <v>0</v>
      </c>
      <c r="AO40" s="92" t="s">
        <v>441</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27</v>
      </c>
      <c r="BK40" s="52">
        <v>100</v>
      </c>
      <c r="BL40" s="51">
        <v>27</v>
      </c>
    </row>
    <row r="41" spans="1:64" ht="45">
      <c r="A41" s="84" t="s">
        <v>233</v>
      </c>
      <c r="B41" s="84" t="s">
        <v>241</v>
      </c>
      <c r="C41" s="53" t="s">
        <v>1236</v>
      </c>
      <c r="D41" s="54">
        <v>3</v>
      </c>
      <c r="E41" s="65" t="s">
        <v>132</v>
      </c>
      <c r="F41" s="55">
        <v>35</v>
      </c>
      <c r="G41" s="53"/>
      <c r="H41" s="57"/>
      <c r="I41" s="56"/>
      <c r="J41" s="56"/>
      <c r="K41" s="36" t="s">
        <v>65</v>
      </c>
      <c r="L41" s="83">
        <v>41</v>
      </c>
      <c r="M41" s="83"/>
      <c r="N41" s="63"/>
      <c r="O41" s="86" t="s">
        <v>254</v>
      </c>
      <c r="P41" s="88">
        <v>43753.4718287037</v>
      </c>
      <c r="Q41" s="86" t="s">
        <v>273</v>
      </c>
      <c r="R41" s="86"/>
      <c r="S41" s="86"/>
      <c r="T41" s="86"/>
      <c r="U41" s="86"/>
      <c r="V41" s="90" t="s">
        <v>348</v>
      </c>
      <c r="W41" s="88">
        <v>43753.4718287037</v>
      </c>
      <c r="X41" s="90" t="s">
        <v>387</v>
      </c>
      <c r="Y41" s="86"/>
      <c r="Z41" s="86"/>
      <c r="AA41" s="92" t="s">
        <v>432</v>
      </c>
      <c r="AB41" s="86"/>
      <c r="AC41" s="86" t="b">
        <v>0</v>
      </c>
      <c r="AD41" s="86">
        <v>0</v>
      </c>
      <c r="AE41" s="92" t="s">
        <v>449</v>
      </c>
      <c r="AF41" s="86" t="b">
        <v>0</v>
      </c>
      <c r="AG41" s="86" t="s">
        <v>453</v>
      </c>
      <c r="AH41" s="86"/>
      <c r="AI41" s="92" t="s">
        <v>449</v>
      </c>
      <c r="AJ41" s="86" t="b">
        <v>0</v>
      </c>
      <c r="AK41" s="86">
        <v>5</v>
      </c>
      <c r="AL41" s="92" t="s">
        <v>441</v>
      </c>
      <c r="AM41" s="86" t="s">
        <v>459</v>
      </c>
      <c r="AN41" s="86" t="b">
        <v>0</v>
      </c>
      <c r="AO41" s="92" t="s">
        <v>441</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27</v>
      </c>
      <c r="BK41" s="52">
        <v>100</v>
      </c>
      <c r="BL41" s="51">
        <v>27</v>
      </c>
    </row>
    <row r="42" spans="1:64" ht="45">
      <c r="A42" s="84" t="s">
        <v>234</v>
      </c>
      <c r="B42" s="84" t="s">
        <v>247</v>
      </c>
      <c r="C42" s="53" t="s">
        <v>1236</v>
      </c>
      <c r="D42" s="54">
        <v>3</v>
      </c>
      <c r="E42" s="65" t="s">
        <v>132</v>
      </c>
      <c r="F42" s="55">
        <v>35</v>
      </c>
      <c r="G42" s="53"/>
      <c r="H42" s="57"/>
      <c r="I42" s="56"/>
      <c r="J42" s="56"/>
      <c r="K42" s="36" t="s">
        <v>65</v>
      </c>
      <c r="L42" s="83">
        <v>42</v>
      </c>
      <c r="M42" s="83"/>
      <c r="N42" s="63"/>
      <c r="O42" s="86" t="s">
        <v>254</v>
      </c>
      <c r="P42" s="88">
        <v>43753.48368055555</v>
      </c>
      <c r="Q42" s="86" t="s">
        <v>275</v>
      </c>
      <c r="R42" s="86"/>
      <c r="S42" s="86"/>
      <c r="T42" s="86"/>
      <c r="U42" s="86"/>
      <c r="V42" s="90" t="s">
        <v>349</v>
      </c>
      <c r="W42" s="88">
        <v>43753.48368055555</v>
      </c>
      <c r="X42" s="90" t="s">
        <v>388</v>
      </c>
      <c r="Y42" s="86"/>
      <c r="Z42" s="86"/>
      <c r="AA42" s="92" t="s">
        <v>433</v>
      </c>
      <c r="AB42" s="92" t="s">
        <v>441</v>
      </c>
      <c r="AC42" s="86" t="b">
        <v>0</v>
      </c>
      <c r="AD42" s="86">
        <v>1</v>
      </c>
      <c r="AE42" s="92" t="s">
        <v>451</v>
      </c>
      <c r="AF42" s="86" t="b">
        <v>0</v>
      </c>
      <c r="AG42" s="86" t="s">
        <v>453</v>
      </c>
      <c r="AH42" s="86"/>
      <c r="AI42" s="92" t="s">
        <v>449</v>
      </c>
      <c r="AJ42" s="86" t="b">
        <v>0</v>
      </c>
      <c r="AK42" s="86">
        <v>0</v>
      </c>
      <c r="AL42" s="92" t="s">
        <v>449</v>
      </c>
      <c r="AM42" s="86" t="s">
        <v>456</v>
      </c>
      <c r="AN42" s="86" t="b">
        <v>0</v>
      </c>
      <c r="AO42" s="92" t="s">
        <v>441</v>
      </c>
      <c r="AP42" s="86" t="s">
        <v>176</v>
      </c>
      <c r="AQ42" s="86">
        <v>0</v>
      </c>
      <c r="AR42" s="86">
        <v>0</v>
      </c>
      <c r="AS42" s="86" t="s">
        <v>467</v>
      </c>
      <c r="AT42" s="86" t="s">
        <v>468</v>
      </c>
      <c r="AU42" s="86" t="s">
        <v>469</v>
      </c>
      <c r="AV42" s="86" t="s">
        <v>470</v>
      </c>
      <c r="AW42" s="86" t="s">
        <v>471</v>
      </c>
      <c r="AX42" s="86" t="s">
        <v>472</v>
      </c>
      <c r="AY42" s="86" t="s">
        <v>473</v>
      </c>
      <c r="AZ42" s="90" t="s">
        <v>474</v>
      </c>
      <c r="BA42">
        <v>1</v>
      </c>
      <c r="BB42" s="85" t="str">
        <f>REPLACE(INDEX(GroupVertices[Group],MATCH(Edges[[#This Row],[Vertex 1]],GroupVertices[Vertex],0)),1,1,"")</f>
        <v>1</v>
      </c>
      <c r="BC42" s="85" t="str">
        <f>REPLACE(INDEX(GroupVertices[Group],MATCH(Edges[[#This Row],[Vertex 2]],GroupVertices[Vertex],0)),1,1,"")</f>
        <v>2</v>
      </c>
      <c r="BD42" s="51"/>
      <c r="BE42" s="52"/>
      <c r="BF42" s="51"/>
      <c r="BG42" s="52"/>
      <c r="BH42" s="51"/>
      <c r="BI42" s="52"/>
      <c r="BJ42" s="51"/>
      <c r="BK42" s="52"/>
      <c r="BL42" s="51"/>
    </row>
    <row r="43" spans="1:64" ht="45">
      <c r="A43" s="84" t="s">
        <v>234</v>
      </c>
      <c r="B43" s="84" t="s">
        <v>241</v>
      </c>
      <c r="C43" s="53" t="s">
        <v>1236</v>
      </c>
      <c r="D43" s="54">
        <v>3</v>
      </c>
      <c r="E43" s="65" t="s">
        <v>132</v>
      </c>
      <c r="F43" s="55">
        <v>35</v>
      </c>
      <c r="G43" s="53"/>
      <c r="H43" s="57"/>
      <c r="I43" s="56"/>
      <c r="J43" s="56"/>
      <c r="K43" s="36" t="s">
        <v>65</v>
      </c>
      <c r="L43" s="83">
        <v>43</v>
      </c>
      <c r="M43" s="83"/>
      <c r="N43" s="63"/>
      <c r="O43" s="86" t="s">
        <v>255</v>
      </c>
      <c r="P43" s="88">
        <v>43753.48368055555</v>
      </c>
      <c r="Q43" s="86" t="s">
        <v>275</v>
      </c>
      <c r="R43" s="86"/>
      <c r="S43" s="86"/>
      <c r="T43" s="86"/>
      <c r="U43" s="86"/>
      <c r="V43" s="90" t="s">
        <v>349</v>
      </c>
      <c r="W43" s="88">
        <v>43753.48368055555</v>
      </c>
      <c r="X43" s="90" t="s">
        <v>388</v>
      </c>
      <c r="Y43" s="86"/>
      <c r="Z43" s="86"/>
      <c r="AA43" s="92" t="s">
        <v>433</v>
      </c>
      <c r="AB43" s="92" t="s">
        <v>441</v>
      </c>
      <c r="AC43" s="86" t="b">
        <v>0</v>
      </c>
      <c r="AD43" s="86">
        <v>1</v>
      </c>
      <c r="AE43" s="92" t="s">
        <v>451</v>
      </c>
      <c r="AF43" s="86" t="b">
        <v>0</v>
      </c>
      <c r="AG43" s="86" t="s">
        <v>453</v>
      </c>
      <c r="AH43" s="86"/>
      <c r="AI43" s="92" t="s">
        <v>449</v>
      </c>
      <c r="AJ43" s="86" t="b">
        <v>0</v>
      </c>
      <c r="AK43" s="86">
        <v>0</v>
      </c>
      <c r="AL43" s="92" t="s">
        <v>449</v>
      </c>
      <c r="AM43" s="86" t="s">
        <v>456</v>
      </c>
      <c r="AN43" s="86" t="b">
        <v>0</v>
      </c>
      <c r="AO43" s="92" t="s">
        <v>441</v>
      </c>
      <c r="AP43" s="86" t="s">
        <v>176</v>
      </c>
      <c r="AQ43" s="86">
        <v>0</v>
      </c>
      <c r="AR43" s="86">
        <v>0</v>
      </c>
      <c r="AS43" s="86" t="s">
        <v>467</v>
      </c>
      <c r="AT43" s="86" t="s">
        <v>468</v>
      </c>
      <c r="AU43" s="86" t="s">
        <v>469</v>
      </c>
      <c r="AV43" s="86" t="s">
        <v>470</v>
      </c>
      <c r="AW43" s="86" t="s">
        <v>471</v>
      </c>
      <c r="AX43" s="86" t="s">
        <v>472</v>
      </c>
      <c r="AY43" s="86" t="s">
        <v>473</v>
      </c>
      <c r="AZ43" s="90" t="s">
        <v>474</v>
      </c>
      <c r="BA43">
        <v>1</v>
      </c>
      <c r="BB43" s="85" t="str">
        <f>REPLACE(INDEX(GroupVertices[Group],MATCH(Edges[[#This Row],[Vertex 1]],GroupVertices[Vertex],0)),1,1,"")</f>
        <v>1</v>
      </c>
      <c r="BC43" s="85" t="str">
        <f>REPLACE(INDEX(GroupVertices[Group],MATCH(Edges[[#This Row],[Vertex 2]],GroupVertices[Vertex],0)),1,1,"")</f>
        <v>1</v>
      </c>
      <c r="BD43" s="51">
        <v>3</v>
      </c>
      <c r="BE43" s="52">
        <v>7.6923076923076925</v>
      </c>
      <c r="BF43" s="51">
        <v>0</v>
      </c>
      <c r="BG43" s="52">
        <v>0</v>
      </c>
      <c r="BH43" s="51">
        <v>0</v>
      </c>
      <c r="BI43" s="52">
        <v>0</v>
      </c>
      <c r="BJ43" s="51">
        <v>36</v>
      </c>
      <c r="BK43" s="52">
        <v>92.3076923076923</v>
      </c>
      <c r="BL43" s="51">
        <v>39</v>
      </c>
    </row>
    <row r="44" spans="1:64" ht="30">
      <c r="A44" s="84" t="s">
        <v>235</v>
      </c>
      <c r="B44" s="84" t="s">
        <v>247</v>
      </c>
      <c r="C44" s="53" t="s">
        <v>1237</v>
      </c>
      <c r="D44" s="54">
        <v>10</v>
      </c>
      <c r="E44" s="65" t="s">
        <v>136</v>
      </c>
      <c r="F44" s="55">
        <v>12</v>
      </c>
      <c r="G44" s="53"/>
      <c r="H44" s="57"/>
      <c r="I44" s="56"/>
      <c r="J44" s="56"/>
      <c r="K44" s="36" t="s">
        <v>65</v>
      </c>
      <c r="L44" s="83">
        <v>44</v>
      </c>
      <c r="M44" s="83"/>
      <c r="N44" s="63"/>
      <c r="O44" s="86" t="s">
        <v>254</v>
      </c>
      <c r="P44" s="88">
        <v>43753.46496527778</v>
      </c>
      <c r="Q44" s="86" t="s">
        <v>276</v>
      </c>
      <c r="R44" s="86"/>
      <c r="S44" s="86"/>
      <c r="T44" s="86"/>
      <c r="U44" s="86"/>
      <c r="V44" s="90" t="s">
        <v>350</v>
      </c>
      <c r="W44" s="88">
        <v>43753.46496527778</v>
      </c>
      <c r="X44" s="90" t="s">
        <v>389</v>
      </c>
      <c r="Y44" s="86"/>
      <c r="Z44" s="86"/>
      <c r="AA44" s="92" t="s">
        <v>434</v>
      </c>
      <c r="AB44" s="92" t="s">
        <v>441</v>
      </c>
      <c r="AC44" s="86" t="b">
        <v>0</v>
      </c>
      <c r="AD44" s="86">
        <v>0</v>
      </c>
      <c r="AE44" s="92" t="s">
        <v>451</v>
      </c>
      <c r="AF44" s="86" t="b">
        <v>0</v>
      </c>
      <c r="AG44" s="86" t="s">
        <v>453</v>
      </c>
      <c r="AH44" s="86"/>
      <c r="AI44" s="92" t="s">
        <v>449</v>
      </c>
      <c r="AJ44" s="86" t="b">
        <v>0</v>
      </c>
      <c r="AK44" s="86">
        <v>0</v>
      </c>
      <c r="AL44" s="92" t="s">
        <v>449</v>
      </c>
      <c r="AM44" s="86" t="s">
        <v>455</v>
      </c>
      <c r="AN44" s="86" t="b">
        <v>0</v>
      </c>
      <c r="AO44" s="92" t="s">
        <v>441</v>
      </c>
      <c r="AP44" s="86" t="s">
        <v>176</v>
      </c>
      <c r="AQ44" s="86">
        <v>0</v>
      </c>
      <c r="AR44" s="86">
        <v>0</v>
      </c>
      <c r="AS44" s="86"/>
      <c r="AT44" s="86"/>
      <c r="AU44" s="86"/>
      <c r="AV44" s="86"/>
      <c r="AW44" s="86"/>
      <c r="AX44" s="86"/>
      <c r="AY44" s="86"/>
      <c r="AZ44" s="86"/>
      <c r="BA44">
        <v>2</v>
      </c>
      <c r="BB44" s="85" t="str">
        <f>REPLACE(INDEX(GroupVertices[Group],MATCH(Edges[[#This Row],[Vertex 1]],GroupVertices[Vertex],0)),1,1,"")</f>
        <v>1</v>
      </c>
      <c r="BC44" s="85" t="str">
        <f>REPLACE(INDEX(GroupVertices[Group],MATCH(Edges[[#This Row],[Vertex 2]],GroupVertices[Vertex],0)),1,1,"")</f>
        <v>2</v>
      </c>
      <c r="BD44" s="51"/>
      <c r="BE44" s="52"/>
      <c r="BF44" s="51"/>
      <c r="BG44" s="52"/>
      <c r="BH44" s="51"/>
      <c r="BI44" s="52"/>
      <c r="BJ44" s="51"/>
      <c r="BK44" s="52"/>
      <c r="BL44" s="51"/>
    </row>
    <row r="45" spans="1:64" ht="30">
      <c r="A45" s="84" t="s">
        <v>235</v>
      </c>
      <c r="B45" s="84" t="s">
        <v>241</v>
      </c>
      <c r="C45" s="53" t="s">
        <v>1237</v>
      </c>
      <c r="D45" s="54">
        <v>10</v>
      </c>
      <c r="E45" s="65" t="s">
        <v>136</v>
      </c>
      <c r="F45" s="55">
        <v>12</v>
      </c>
      <c r="G45" s="53"/>
      <c r="H45" s="57"/>
      <c r="I45" s="56"/>
      <c r="J45" s="56"/>
      <c r="K45" s="36" t="s">
        <v>65</v>
      </c>
      <c r="L45" s="83">
        <v>45</v>
      </c>
      <c r="M45" s="83"/>
      <c r="N45" s="63"/>
      <c r="O45" s="86" t="s">
        <v>255</v>
      </c>
      <c r="P45" s="88">
        <v>43753.46496527778</v>
      </c>
      <c r="Q45" s="86" t="s">
        <v>276</v>
      </c>
      <c r="R45" s="86"/>
      <c r="S45" s="86"/>
      <c r="T45" s="86"/>
      <c r="U45" s="86"/>
      <c r="V45" s="90" t="s">
        <v>350</v>
      </c>
      <c r="W45" s="88">
        <v>43753.46496527778</v>
      </c>
      <c r="X45" s="90" t="s">
        <v>389</v>
      </c>
      <c r="Y45" s="86"/>
      <c r="Z45" s="86"/>
      <c r="AA45" s="92" t="s">
        <v>434</v>
      </c>
      <c r="AB45" s="92" t="s">
        <v>441</v>
      </c>
      <c r="AC45" s="86" t="b">
        <v>0</v>
      </c>
      <c r="AD45" s="86">
        <v>0</v>
      </c>
      <c r="AE45" s="92" t="s">
        <v>451</v>
      </c>
      <c r="AF45" s="86" t="b">
        <v>0</v>
      </c>
      <c r="AG45" s="86" t="s">
        <v>453</v>
      </c>
      <c r="AH45" s="86"/>
      <c r="AI45" s="92" t="s">
        <v>449</v>
      </c>
      <c r="AJ45" s="86" t="b">
        <v>0</v>
      </c>
      <c r="AK45" s="86">
        <v>0</v>
      </c>
      <c r="AL45" s="92" t="s">
        <v>449</v>
      </c>
      <c r="AM45" s="86" t="s">
        <v>455</v>
      </c>
      <c r="AN45" s="86" t="b">
        <v>0</v>
      </c>
      <c r="AO45" s="92" t="s">
        <v>441</v>
      </c>
      <c r="AP45" s="86" t="s">
        <v>176</v>
      </c>
      <c r="AQ45" s="86">
        <v>0</v>
      </c>
      <c r="AR45" s="86">
        <v>0</v>
      </c>
      <c r="AS45" s="86"/>
      <c r="AT45" s="86"/>
      <c r="AU45" s="86"/>
      <c r="AV45" s="86"/>
      <c r="AW45" s="86"/>
      <c r="AX45" s="86"/>
      <c r="AY45" s="86"/>
      <c r="AZ45" s="86"/>
      <c r="BA45">
        <v>2</v>
      </c>
      <c r="BB45" s="85" t="str">
        <f>REPLACE(INDEX(GroupVertices[Group],MATCH(Edges[[#This Row],[Vertex 1]],GroupVertices[Vertex],0)),1,1,"")</f>
        <v>1</v>
      </c>
      <c r="BC45" s="85" t="str">
        <f>REPLACE(INDEX(GroupVertices[Group],MATCH(Edges[[#This Row],[Vertex 2]],GroupVertices[Vertex],0)),1,1,"")</f>
        <v>1</v>
      </c>
      <c r="BD45" s="51">
        <v>3</v>
      </c>
      <c r="BE45" s="52">
        <v>12.5</v>
      </c>
      <c r="BF45" s="51">
        <v>1</v>
      </c>
      <c r="BG45" s="52">
        <v>4.166666666666667</v>
      </c>
      <c r="BH45" s="51">
        <v>0</v>
      </c>
      <c r="BI45" s="52">
        <v>0</v>
      </c>
      <c r="BJ45" s="51">
        <v>20</v>
      </c>
      <c r="BK45" s="52">
        <v>83.33333333333333</v>
      </c>
      <c r="BL45" s="51">
        <v>24</v>
      </c>
    </row>
    <row r="46" spans="1:64" ht="30">
      <c r="A46" s="84" t="s">
        <v>235</v>
      </c>
      <c r="B46" s="84" t="s">
        <v>247</v>
      </c>
      <c r="C46" s="53" t="s">
        <v>1237</v>
      </c>
      <c r="D46" s="54">
        <v>10</v>
      </c>
      <c r="E46" s="65" t="s">
        <v>136</v>
      </c>
      <c r="F46" s="55">
        <v>12</v>
      </c>
      <c r="G46" s="53"/>
      <c r="H46" s="57"/>
      <c r="I46" s="56"/>
      <c r="J46" s="56"/>
      <c r="K46" s="36" t="s">
        <v>65</v>
      </c>
      <c r="L46" s="83">
        <v>46</v>
      </c>
      <c r="M46" s="83"/>
      <c r="N46" s="63"/>
      <c r="O46" s="86" t="s">
        <v>254</v>
      </c>
      <c r="P46" s="88">
        <v>43753.4675</v>
      </c>
      <c r="Q46" s="86" t="s">
        <v>277</v>
      </c>
      <c r="R46" s="86"/>
      <c r="S46" s="86"/>
      <c r="T46" s="86"/>
      <c r="U46" s="86"/>
      <c r="V46" s="90" t="s">
        <v>350</v>
      </c>
      <c r="W46" s="88">
        <v>43753.4675</v>
      </c>
      <c r="X46" s="90" t="s">
        <v>390</v>
      </c>
      <c r="Y46" s="86"/>
      <c r="Z46" s="86"/>
      <c r="AA46" s="92" t="s">
        <v>435</v>
      </c>
      <c r="AB46" s="92" t="s">
        <v>434</v>
      </c>
      <c r="AC46" s="86" t="b">
        <v>0</v>
      </c>
      <c r="AD46" s="86">
        <v>0</v>
      </c>
      <c r="AE46" s="92" t="s">
        <v>452</v>
      </c>
      <c r="AF46" s="86" t="b">
        <v>0</v>
      </c>
      <c r="AG46" s="86" t="s">
        <v>453</v>
      </c>
      <c r="AH46" s="86"/>
      <c r="AI46" s="92" t="s">
        <v>449</v>
      </c>
      <c r="AJ46" s="86" t="b">
        <v>0</v>
      </c>
      <c r="AK46" s="86">
        <v>0</v>
      </c>
      <c r="AL46" s="92" t="s">
        <v>449</v>
      </c>
      <c r="AM46" s="86" t="s">
        <v>455</v>
      </c>
      <c r="AN46" s="86" t="b">
        <v>0</v>
      </c>
      <c r="AO46" s="92" t="s">
        <v>434</v>
      </c>
      <c r="AP46" s="86" t="s">
        <v>176</v>
      </c>
      <c r="AQ46" s="86">
        <v>0</v>
      </c>
      <c r="AR46" s="86">
        <v>0</v>
      </c>
      <c r="AS46" s="86"/>
      <c r="AT46" s="86"/>
      <c r="AU46" s="86"/>
      <c r="AV46" s="86"/>
      <c r="AW46" s="86"/>
      <c r="AX46" s="86"/>
      <c r="AY46" s="86"/>
      <c r="AZ46" s="86"/>
      <c r="BA46">
        <v>2</v>
      </c>
      <c r="BB46" s="85" t="str">
        <f>REPLACE(INDEX(GroupVertices[Group],MATCH(Edges[[#This Row],[Vertex 1]],GroupVertices[Vertex],0)),1,1,"")</f>
        <v>1</v>
      </c>
      <c r="BC46" s="85" t="str">
        <f>REPLACE(INDEX(GroupVertices[Group],MATCH(Edges[[#This Row],[Vertex 2]],GroupVertices[Vertex],0)),1,1,"")</f>
        <v>2</v>
      </c>
      <c r="BD46" s="51"/>
      <c r="BE46" s="52"/>
      <c r="BF46" s="51"/>
      <c r="BG46" s="52"/>
      <c r="BH46" s="51"/>
      <c r="BI46" s="52"/>
      <c r="BJ46" s="51"/>
      <c r="BK46" s="52"/>
      <c r="BL46" s="51"/>
    </row>
    <row r="47" spans="1:64" ht="30">
      <c r="A47" s="84" t="s">
        <v>235</v>
      </c>
      <c r="B47" s="84" t="s">
        <v>241</v>
      </c>
      <c r="C47" s="53" t="s">
        <v>1237</v>
      </c>
      <c r="D47" s="54">
        <v>10</v>
      </c>
      <c r="E47" s="65" t="s">
        <v>136</v>
      </c>
      <c r="F47" s="55">
        <v>12</v>
      </c>
      <c r="G47" s="53"/>
      <c r="H47" s="57"/>
      <c r="I47" s="56"/>
      <c r="J47" s="56"/>
      <c r="K47" s="36" t="s">
        <v>65</v>
      </c>
      <c r="L47" s="83">
        <v>47</v>
      </c>
      <c r="M47" s="83"/>
      <c r="N47" s="63"/>
      <c r="O47" s="86" t="s">
        <v>255</v>
      </c>
      <c r="P47" s="88">
        <v>43753.4675</v>
      </c>
      <c r="Q47" s="86" t="s">
        <v>277</v>
      </c>
      <c r="R47" s="86"/>
      <c r="S47" s="86"/>
      <c r="T47" s="86"/>
      <c r="U47" s="86"/>
      <c r="V47" s="90" t="s">
        <v>350</v>
      </c>
      <c r="W47" s="88">
        <v>43753.4675</v>
      </c>
      <c r="X47" s="90" t="s">
        <v>390</v>
      </c>
      <c r="Y47" s="86"/>
      <c r="Z47" s="86"/>
      <c r="AA47" s="92" t="s">
        <v>435</v>
      </c>
      <c r="AB47" s="92" t="s">
        <v>434</v>
      </c>
      <c r="AC47" s="86" t="b">
        <v>0</v>
      </c>
      <c r="AD47" s="86">
        <v>0</v>
      </c>
      <c r="AE47" s="92" t="s">
        <v>452</v>
      </c>
      <c r="AF47" s="86" t="b">
        <v>0</v>
      </c>
      <c r="AG47" s="86" t="s">
        <v>453</v>
      </c>
      <c r="AH47" s="86"/>
      <c r="AI47" s="92" t="s">
        <v>449</v>
      </c>
      <c r="AJ47" s="86" t="b">
        <v>0</v>
      </c>
      <c r="AK47" s="86">
        <v>0</v>
      </c>
      <c r="AL47" s="92" t="s">
        <v>449</v>
      </c>
      <c r="AM47" s="86" t="s">
        <v>455</v>
      </c>
      <c r="AN47" s="86" t="b">
        <v>0</v>
      </c>
      <c r="AO47" s="92" t="s">
        <v>434</v>
      </c>
      <c r="AP47" s="86" t="s">
        <v>176</v>
      </c>
      <c r="AQ47" s="86">
        <v>0</v>
      </c>
      <c r="AR47" s="86">
        <v>0</v>
      </c>
      <c r="AS47" s="86"/>
      <c r="AT47" s="86"/>
      <c r="AU47" s="86"/>
      <c r="AV47" s="86"/>
      <c r="AW47" s="86"/>
      <c r="AX47" s="86"/>
      <c r="AY47" s="86"/>
      <c r="AZ47" s="86"/>
      <c r="BA47">
        <v>2</v>
      </c>
      <c r="BB47" s="85" t="str">
        <f>REPLACE(INDEX(GroupVertices[Group],MATCH(Edges[[#This Row],[Vertex 1]],GroupVertices[Vertex],0)),1,1,"")</f>
        <v>1</v>
      </c>
      <c r="BC47" s="85" t="str">
        <f>REPLACE(INDEX(GroupVertices[Group],MATCH(Edges[[#This Row],[Vertex 2]],GroupVertices[Vertex],0)),1,1,"")</f>
        <v>1</v>
      </c>
      <c r="BD47" s="51">
        <v>8</v>
      </c>
      <c r="BE47" s="52">
        <v>17.77777777777778</v>
      </c>
      <c r="BF47" s="51">
        <v>0</v>
      </c>
      <c r="BG47" s="52">
        <v>0</v>
      </c>
      <c r="BH47" s="51">
        <v>0</v>
      </c>
      <c r="BI47" s="52">
        <v>0</v>
      </c>
      <c r="BJ47" s="51">
        <v>37</v>
      </c>
      <c r="BK47" s="52">
        <v>82.22222222222223</v>
      </c>
      <c r="BL47" s="51">
        <v>45</v>
      </c>
    </row>
    <row r="48" spans="1:64" ht="45">
      <c r="A48" s="84" t="s">
        <v>236</v>
      </c>
      <c r="B48" s="84" t="s">
        <v>235</v>
      </c>
      <c r="C48" s="53" t="s">
        <v>1236</v>
      </c>
      <c r="D48" s="54">
        <v>3</v>
      </c>
      <c r="E48" s="65" t="s">
        <v>132</v>
      </c>
      <c r="F48" s="55">
        <v>35</v>
      </c>
      <c r="G48" s="53"/>
      <c r="H48" s="57"/>
      <c r="I48" s="56"/>
      <c r="J48" s="56"/>
      <c r="K48" s="36" t="s">
        <v>65</v>
      </c>
      <c r="L48" s="83">
        <v>48</v>
      </c>
      <c r="M48" s="83"/>
      <c r="N48" s="63"/>
      <c r="O48" s="86" t="s">
        <v>255</v>
      </c>
      <c r="P48" s="88">
        <v>43753.507685185185</v>
      </c>
      <c r="Q48" s="86" t="s">
        <v>278</v>
      </c>
      <c r="R48" s="86"/>
      <c r="S48" s="86"/>
      <c r="T48" s="86"/>
      <c r="U48" s="86"/>
      <c r="V48" s="90" t="s">
        <v>351</v>
      </c>
      <c r="W48" s="88">
        <v>43753.507685185185</v>
      </c>
      <c r="X48" s="90" t="s">
        <v>391</v>
      </c>
      <c r="Y48" s="86"/>
      <c r="Z48" s="86"/>
      <c r="AA48" s="92" t="s">
        <v>436</v>
      </c>
      <c r="AB48" s="92" t="s">
        <v>434</v>
      </c>
      <c r="AC48" s="86" t="b">
        <v>0</v>
      </c>
      <c r="AD48" s="86">
        <v>0</v>
      </c>
      <c r="AE48" s="92" t="s">
        <v>452</v>
      </c>
      <c r="AF48" s="86" t="b">
        <v>0</v>
      </c>
      <c r="AG48" s="86" t="s">
        <v>453</v>
      </c>
      <c r="AH48" s="86"/>
      <c r="AI48" s="92" t="s">
        <v>449</v>
      </c>
      <c r="AJ48" s="86" t="b">
        <v>0</v>
      </c>
      <c r="AK48" s="86">
        <v>0</v>
      </c>
      <c r="AL48" s="92" t="s">
        <v>449</v>
      </c>
      <c r="AM48" s="86" t="s">
        <v>456</v>
      </c>
      <c r="AN48" s="86" t="b">
        <v>0</v>
      </c>
      <c r="AO48" s="92" t="s">
        <v>434</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c r="BE48" s="52"/>
      <c r="BF48" s="51"/>
      <c r="BG48" s="52"/>
      <c r="BH48" s="51"/>
      <c r="BI48" s="52"/>
      <c r="BJ48" s="51"/>
      <c r="BK48" s="52"/>
      <c r="BL48" s="51"/>
    </row>
    <row r="49" spans="1:64" ht="45">
      <c r="A49" s="84" t="s">
        <v>236</v>
      </c>
      <c r="B49" s="84" t="s">
        <v>247</v>
      </c>
      <c r="C49" s="53" t="s">
        <v>1236</v>
      </c>
      <c r="D49" s="54">
        <v>3</v>
      </c>
      <c r="E49" s="65" t="s">
        <v>132</v>
      </c>
      <c r="F49" s="55">
        <v>35</v>
      </c>
      <c r="G49" s="53"/>
      <c r="H49" s="57"/>
      <c r="I49" s="56"/>
      <c r="J49" s="56"/>
      <c r="K49" s="36" t="s">
        <v>65</v>
      </c>
      <c r="L49" s="83">
        <v>49</v>
      </c>
      <c r="M49" s="83"/>
      <c r="N49" s="63"/>
      <c r="O49" s="86" t="s">
        <v>254</v>
      </c>
      <c r="P49" s="88">
        <v>43753.507685185185</v>
      </c>
      <c r="Q49" s="86" t="s">
        <v>278</v>
      </c>
      <c r="R49" s="86"/>
      <c r="S49" s="86"/>
      <c r="T49" s="86"/>
      <c r="U49" s="86"/>
      <c r="V49" s="90" t="s">
        <v>351</v>
      </c>
      <c r="W49" s="88">
        <v>43753.507685185185</v>
      </c>
      <c r="X49" s="90" t="s">
        <v>391</v>
      </c>
      <c r="Y49" s="86"/>
      <c r="Z49" s="86"/>
      <c r="AA49" s="92" t="s">
        <v>436</v>
      </c>
      <c r="AB49" s="92" t="s">
        <v>434</v>
      </c>
      <c r="AC49" s="86" t="b">
        <v>0</v>
      </c>
      <c r="AD49" s="86">
        <v>0</v>
      </c>
      <c r="AE49" s="92" t="s">
        <v>452</v>
      </c>
      <c r="AF49" s="86" t="b">
        <v>0</v>
      </c>
      <c r="AG49" s="86" t="s">
        <v>453</v>
      </c>
      <c r="AH49" s="86"/>
      <c r="AI49" s="92" t="s">
        <v>449</v>
      </c>
      <c r="AJ49" s="86" t="b">
        <v>0</v>
      </c>
      <c r="AK49" s="86">
        <v>0</v>
      </c>
      <c r="AL49" s="92" t="s">
        <v>449</v>
      </c>
      <c r="AM49" s="86" t="s">
        <v>456</v>
      </c>
      <c r="AN49" s="86" t="b">
        <v>0</v>
      </c>
      <c r="AO49" s="92" t="s">
        <v>434</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2</v>
      </c>
      <c r="BD49" s="51"/>
      <c r="BE49" s="52"/>
      <c r="BF49" s="51"/>
      <c r="BG49" s="52"/>
      <c r="BH49" s="51"/>
      <c r="BI49" s="52"/>
      <c r="BJ49" s="51"/>
      <c r="BK49" s="52"/>
      <c r="BL49" s="51"/>
    </row>
    <row r="50" spans="1:64" ht="45">
      <c r="A50" s="84" t="s">
        <v>236</v>
      </c>
      <c r="B50" s="84" t="s">
        <v>241</v>
      </c>
      <c r="C50" s="53" t="s">
        <v>1236</v>
      </c>
      <c r="D50" s="54">
        <v>3</v>
      </c>
      <c r="E50" s="65" t="s">
        <v>132</v>
      </c>
      <c r="F50" s="55">
        <v>35</v>
      </c>
      <c r="G50" s="53"/>
      <c r="H50" s="57"/>
      <c r="I50" s="56"/>
      <c r="J50" s="56"/>
      <c r="K50" s="36" t="s">
        <v>65</v>
      </c>
      <c r="L50" s="83">
        <v>50</v>
      </c>
      <c r="M50" s="83"/>
      <c r="N50" s="63"/>
      <c r="O50" s="86" t="s">
        <v>254</v>
      </c>
      <c r="P50" s="88">
        <v>43753.507685185185</v>
      </c>
      <c r="Q50" s="86" t="s">
        <v>278</v>
      </c>
      <c r="R50" s="86"/>
      <c r="S50" s="86"/>
      <c r="T50" s="86"/>
      <c r="U50" s="86"/>
      <c r="V50" s="90" t="s">
        <v>351</v>
      </c>
      <c r="W50" s="88">
        <v>43753.507685185185</v>
      </c>
      <c r="X50" s="90" t="s">
        <v>391</v>
      </c>
      <c r="Y50" s="86"/>
      <c r="Z50" s="86"/>
      <c r="AA50" s="92" t="s">
        <v>436</v>
      </c>
      <c r="AB50" s="92" t="s">
        <v>434</v>
      </c>
      <c r="AC50" s="86" t="b">
        <v>0</v>
      </c>
      <c r="AD50" s="86">
        <v>0</v>
      </c>
      <c r="AE50" s="92" t="s">
        <v>452</v>
      </c>
      <c r="AF50" s="86" t="b">
        <v>0</v>
      </c>
      <c r="AG50" s="86" t="s">
        <v>453</v>
      </c>
      <c r="AH50" s="86"/>
      <c r="AI50" s="92" t="s">
        <v>449</v>
      </c>
      <c r="AJ50" s="86" t="b">
        <v>0</v>
      </c>
      <c r="AK50" s="86">
        <v>0</v>
      </c>
      <c r="AL50" s="92" t="s">
        <v>449</v>
      </c>
      <c r="AM50" s="86" t="s">
        <v>456</v>
      </c>
      <c r="AN50" s="86" t="b">
        <v>0</v>
      </c>
      <c r="AO50" s="92" t="s">
        <v>434</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1</v>
      </c>
      <c r="BE50" s="52">
        <v>2.857142857142857</v>
      </c>
      <c r="BF50" s="51">
        <v>2</v>
      </c>
      <c r="BG50" s="52">
        <v>5.714285714285714</v>
      </c>
      <c r="BH50" s="51">
        <v>0</v>
      </c>
      <c r="BI50" s="52">
        <v>0</v>
      </c>
      <c r="BJ50" s="51">
        <v>32</v>
      </c>
      <c r="BK50" s="52">
        <v>91.42857142857143</v>
      </c>
      <c r="BL50" s="51">
        <v>35</v>
      </c>
    </row>
    <row r="51" spans="1:64" ht="45">
      <c r="A51" s="84" t="s">
        <v>237</v>
      </c>
      <c r="B51" s="84" t="s">
        <v>241</v>
      </c>
      <c r="C51" s="53" t="s">
        <v>1236</v>
      </c>
      <c r="D51" s="54">
        <v>3</v>
      </c>
      <c r="E51" s="65" t="s">
        <v>132</v>
      </c>
      <c r="F51" s="55">
        <v>35</v>
      </c>
      <c r="G51" s="53"/>
      <c r="H51" s="57"/>
      <c r="I51" s="56"/>
      <c r="J51" s="56"/>
      <c r="K51" s="36" t="s">
        <v>65</v>
      </c>
      <c r="L51" s="83">
        <v>51</v>
      </c>
      <c r="M51" s="83"/>
      <c r="N51" s="63"/>
      <c r="O51" s="86" t="s">
        <v>254</v>
      </c>
      <c r="P51" s="88">
        <v>43753.56114583334</v>
      </c>
      <c r="Q51" s="86" t="s">
        <v>273</v>
      </c>
      <c r="R51" s="86"/>
      <c r="S51" s="86"/>
      <c r="T51" s="86"/>
      <c r="U51" s="86"/>
      <c r="V51" s="90" t="s">
        <v>352</v>
      </c>
      <c r="W51" s="88">
        <v>43753.56114583334</v>
      </c>
      <c r="X51" s="90" t="s">
        <v>392</v>
      </c>
      <c r="Y51" s="86"/>
      <c r="Z51" s="86"/>
      <c r="AA51" s="92" t="s">
        <v>437</v>
      </c>
      <c r="AB51" s="86"/>
      <c r="AC51" s="86" t="b">
        <v>0</v>
      </c>
      <c r="AD51" s="86">
        <v>0</v>
      </c>
      <c r="AE51" s="92" t="s">
        <v>449</v>
      </c>
      <c r="AF51" s="86" t="b">
        <v>0</v>
      </c>
      <c r="AG51" s="86" t="s">
        <v>453</v>
      </c>
      <c r="AH51" s="86"/>
      <c r="AI51" s="92" t="s">
        <v>449</v>
      </c>
      <c r="AJ51" s="86" t="b">
        <v>0</v>
      </c>
      <c r="AK51" s="86">
        <v>7</v>
      </c>
      <c r="AL51" s="92" t="s">
        <v>441</v>
      </c>
      <c r="AM51" s="86" t="s">
        <v>461</v>
      </c>
      <c r="AN51" s="86" t="b">
        <v>0</v>
      </c>
      <c r="AO51" s="92" t="s">
        <v>441</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27</v>
      </c>
      <c r="BK51" s="52">
        <v>100</v>
      </c>
      <c r="BL51" s="51">
        <v>27</v>
      </c>
    </row>
    <row r="52" spans="1:64" ht="45">
      <c r="A52" s="84" t="s">
        <v>238</v>
      </c>
      <c r="B52" s="84" t="s">
        <v>238</v>
      </c>
      <c r="C52" s="53" t="s">
        <v>1236</v>
      </c>
      <c r="D52" s="54">
        <v>3</v>
      </c>
      <c r="E52" s="65" t="s">
        <v>132</v>
      </c>
      <c r="F52" s="55">
        <v>35</v>
      </c>
      <c r="G52" s="53"/>
      <c r="H52" s="57"/>
      <c r="I52" s="56"/>
      <c r="J52" s="56"/>
      <c r="K52" s="36" t="s">
        <v>65</v>
      </c>
      <c r="L52" s="83">
        <v>52</v>
      </c>
      <c r="M52" s="83"/>
      <c r="N52" s="63"/>
      <c r="O52" s="86" t="s">
        <v>176</v>
      </c>
      <c r="P52" s="88">
        <v>43683.63612268519</v>
      </c>
      <c r="Q52" s="86" t="s">
        <v>279</v>
      </c>
      <c r="R52" s="90" t="s">
        <v>299</v>
      </c>
      <c r="S52" s="86" t="s">
        <v>307</v>
      </c>
      <c r="T52" s="86" t="s">
        <v>316</v>
      </c>
      <c r="U52" s="90" t="s">
        <v>327</v>
      </c>
      <c r="V52" s="90" t="s">
        <v>327</v>
      </c>
      <c r="W52" s="88">
        <v>43683.63612268519</v>
      </c>
      <c r="X52" s="90" t="s">
        <v>393</v>
      </c>
      <c r="Y52" s="86"/>
      <c r="Z52" s="86"/>
      <c r="AA52" s="92" t="s">
        <v>438</v>
      </c>
      <c r="AB52" s="86"/>
      <c r="AC52" s="86" t="b">
        <v>0</v>
      </c>
      <c r="AD52" s="86">
        <v>3</v>
      </c>
      <c r="AE52" s="92" t="s">
        <v>449</v>
      </c>
      <c r="AF52" s="86" t="b">
        <v>0</v>
      </c>
      <c r="AG52" s="86" t="s">
        <v>453</v>
      </c>
      <c r="AH52" s="86"/>
      <c r="AI52" s="92" t="s">
        <v>449</v>
      </c>
      <c r="AJ52" s="86" t="b">
        <v>0</v>
      </c>
      <c r="AK52" s="86">
        <v>5</v>
      </c>
      <c r="AL52" s="92" t="s">
        <v>449</v>
      </c>
      <c r="AM52" s="86" t="s">
        <v>463</v>
      </c>
      <c r="AN52" s="86" t="b">
        <v>0</v>
      </c>
      <c r="AO52" s="92" t="s">
        <v>438</v>
      </c>
      <c r="AP52" s="86" t="s">
        <v>466</v>
      </c>
      <c r="AQ52" s="86">
        <v>0</v>
      </c>
      <c r="AR52" s="86">
        <v>0</v>
      </c>
      <c r="AS52" s="86"/>
      <c r="AT52" s="86"/>
      <c r="AU52" s="86"/>
      <c r="AV52" s="86"/>
      <c r="AW52" s="86"/>
      <c r="AX52" s="86"/>
      <c r="AY52" s="86"/>
      <c r="AZ52" s="86"/>
      <c r="BA52">
        <v>1</v>
      </c>
      <c r="BB52" s="85" t="str">
        <f>REPLACE(INDEX(GroupVertices[Group],MATCH(Edges[[#This Row],[Vertex 1]],GroupVertices[Vertex],0)),1,1,"")</f>
        <v>4</v>
      </c>
      <c r="BC52" s="85" t="str">
        <f>REPLACE(INDEX(GroupVertices[Group],MATCH(Edges[[#This Row],[Vertex 2]],GroupVertices[Vertex],0)),1,1,"")</f>
        <v>4</v>
      </c>
      <c r="BD52" s="51">
        <v>0</v>
      </c>
      <c r="BE52" s="52">
        <v>0</v>
      </c>
      <c r="BF52" s="51">
        <v>1</v>
      </c>
      <c r="BG52" s="52">
        <v>3.0303030303030303</v>
      </c>
      <c r="BH52" s="51">
        <v>0</v>
      </c>
      <c r="BI52" s="52">
        <v>0</v>
      </c>
      <c r="BJ52" s="51">
        <v>32</v>
      </c>
      <c r="BK52" s="52">
        <v>96.96969696969697</v>
      </c>
      <c r="BL52" s="51">
        <v>33</v>
      </c>
    </row>
    <row r="53" spans="1:64" ht="45">
      <c r="A53" s="84" t="s">
        <v>239</v>
      </c>
      <c r="B53" s="84" t="s">
        <v>238</v>
      </c>
      <c r="C53" s="53" t="s">
        <v>1236</v>
      </c>
      <c r="D53" s="54">
        <v>3</v>
      </c>
      <c r="E53" s="65" t="s">
        <v>132</v>
      </c>
      <c r="F53" s="55">
        <v>35</v>
      </c>
      <c r="G53" s="53"/>
      <c r="H53" s="57"/>
      <c r="I53" s="56"/>
      <c r="J53" s="56"/>
      <c r="K53" s="36" t="s">
        <v>65</v>
      </c>
      <c r="L53" s="83">
        <v>53</v>
      </c>
      <c r="M53" s="83"/>
      <c r="N53" s="63"/>
      <c r="O53" s="86" t="s">
        <v>254</v>
      </c>
      <c r="P53" s="88">
        <v>43746.54672453704</v>
      </c>
      <c r="Q53" s="86" t="s">
        <v>280</v>
      </c>
      <c r="R53" s="86"/>
      <c r="S53" s="86"/>
      <c r="T53" s="86" t="s">
        <v>316</v>
      </c>
      <c r="U53" s="86"/>
      <c r="V53" s="90" t="s">
        <v>353</v>
      </c>
      <c r="W53" s="88">
        <v>43746.54672453704</v>
      </c>
      <c r="X53" s="90" t="s">
        <v>394</v>
      </c>
      <c r="Y53" s="86"/>
      <c r="Z53" s="86"/>
      <c r="AA53" s="92" t="s">
        <v>439</v>
      </c>
      <c r="AB53" s="86"/>
      <c r="AC53" s="86" t="b">
        <v>0</v>
      </c>
      <c r="AD53" s="86">
        <v>0</v>
      </c>
      <c r="AE53" s="92" t="s">
        <v>449</v>
      </c>
      <c r="AF53" s="86" t="b">
        <v>0</v>
      </c>
      <c r="AG53" s="86" t="s">
        <v>453</v>
      </c>
      <c r="AH53" s="86"/>
      <c r="AI53" s="92" t="s">
        <v>449</v>
      </c>
      <c r="AJ53" s="86" t="b">
        <v>0</v>
      </c>
      <c r="AK53" s="86">
        <v>5</v>
      </c>
      <c r="AL53" s="92" t="s">
        <v>438</v>
      </c>
      <c r="AM53" s="86" t="s">
        <v>460</v>
      </c>
      <c r="AN53" s="86" t="b">
        <v>0</v>
      </c>
      <c r="AO53" s="92" t="s">
        <v>438</v>
      </c>
      <c r="AP53" s="86" t="s">
        <v>176</v>
      </c>
      <c r="AQ53" s="86">
        <v>0</v>
      </c>
      <c r="AR53" s="86">
        <v>0</v>
      </c>
      <c r="AS53" s="86"/>
      <c r="AT53" s="86"/>
      <c r="AU53" s="86"/>
      <c r="AV53" s="86"/>
      <c r="AW53" s="86"/>
      <c r="AX53" s="86"/>
      <c r="AY53" s="86"/>
      <c r="AZ53" s="86"/>
      <c r="BA53">
        <v>1</v>
      </c>
      <c r="BB53" s="85" t="str">
        <f>REPLACE(INDEX(GroupVertices[Group],MATCH(Edges[[#This Row],[Vertex 1]],GroupVertices[Vertex],0)),1,1,"")</f>
        <v>4</v>
      </c>
      <c r="BC53" s="85" t="str">
        <f>REPLACE(INDEX(GroupVertices[Group],MATCH(Edges[[#This Row],[Vertex 2]],GroupVertices[Vertex],0)),1,1,"")</f>
        <v>4</v>
      </c>
      <c r="BD53" s="51">
        <v>0</v>
      </c>
      <c r="BE53" s="52">
        <v>0</v>
      </c>
      <c r="BF53" s="51">
        <v>1</v>
      </c>
      <c r="BG53" s="52">
        <v>4.166666666666667</v>
      </c>
      <c r="BH53" s="51">
        <v>0</v>
      </c>
      <c r="BI53" s="52">
        <v>0</v>
      </c>
      <c r="BJ53" s="51">
        <v>23</v>
      </c>
      <c r="BK53" s="52">
        <v>95.83333333333333</v>
      </c>
      <c r="BL53" s="51">
        <v>24</v>
      </c>
    </row>
    <row r="54" spans="1:64" ht="45">
      <c r="A54" s="84" t="s">
        <v>240</v>
      </c>
      <c r="B54" s="84" t="s">
        <v>249</v>
      </c>
      <c r="C54" s="53" t="s">
        <v>1236</v>
      </c>
      <c r="D54" s="54">
        <v>3</v>
      </c>
      <c r="E54" s="65" t="s">
        <v>132</v>
      </c>
      <c r="F54" s="55">
        <v>35</v>
      </c>
      <c r="G54" s="53"/>
      <c r="H54" s="57"/>
      <c r="I54" s="56"/>
      <c r="J54" s="56"/>
      <c r="K54" s="36" t="s">
        <v>65</v>
      </c>
      <c r="L54" s="83">
        <v>54</v>
      </c>
      <c r="M54" s="83"/>
      <c r="N54" s="63"/>
      <c r="O54" s="86" t="s">
        <v>254</v>
      </c>
      <c r="P54" s="88">
        <v>43753.79074074074</v>
      </c>
      <c r="Q54" s="86" t="s">
        <v>281</v>
      </c>
      <c r="R54" s="90" t="s">
        <v>300</v>
      </c>
      <c r="S54" s="86" t="s">
        <v>310</v>
      </c>
      <c r="T54" s="86" t="s">
        <v>317</v>
      </c>
      <c r="U54" s="86"/>
      <c r="V54" s="90" t="s">
        <v>354</v>
      </c>
      <c r="W54" s="88">
        <v>43753.79074074074</v>
      </c>
      <c r="X54" s="90" t="s">
        <v>395</v>
      </c>
      <c r="Y54" s="86"/>
      <c r="Z54" s="86"/>
      <c r="AA54" s="92" t="s">
        <v>440</v>
      </c>
      <c r="AB54" s="86"/>
      <c r="AC54" s="86" t="b">
        <v>0</v>
      </c>
      <c r="AD54" s="86">
        <v>0</v>
      </c>
      <c r="AE54" s="92" t="s">
        <v>449</v>
      </c>
      <c r="AF54" s="86" t="b">
        <v>0</v>
      </c>
      <c r="AG54" s="86" t="s">
        <v>453</v>
      </c>
      <c r="AH54" s="86"/>
      <c r="AI54" s="92" t="s">
        <v>449</v>
      </c>
      <c r="AJ54" s="86" t="b">
        <v>0</v>
      </c>
      <c r="AK54" s="86">
        <v>0</v>
      </c>
      <c r="AL54" s="92" t="s">
        <v>449</v>
      </c>
      <c r="AM54" s="86" t="s">
        <v>459</v>
      </c>
      <c r="AN54" s="86" t="b">
        <v>0</v>
      </c>
      <c r="AO54" s="92" t="s">
        <v>440</v>
      </c>
      <c r="AP54" s="86" t="s">
        <v>176</v>
      </c>
      <c r="AQ54" s="86">
        <v>0</v>
      </c>
      <c r="AR54" s="86">
        <v>0</v>
      </c>
      <c r="AS54" s="86"/>
      <c r="AT54" s="86"/>
      <c r="AU54" s="86"/>
      <c r="AV54" s="86"/>
      <c r="AW54" s="86"/>
      <c r="AX54" s="86"/>
      <c r="AY54" s="86"/>
      <c r="AZ54" s="86"/>
      <c r="BA54">
        <v>1</v>
      </c>
      <c r="BB54" s="85" t="str">
        <f>REPLACE(INDEX(GroupVertices[Group],MATCH(Edges[[#This Row],[Vertex 1]],GroupVertices[Vertex],0)),1,1,"")</f>
        <v>5</v>
      </c>
      <c r="BC54" s="85" t="str">
        <f>REPLACE(INDEX(GroupVertices[Group],MATCH(Edges[[#This Row],[Vertex 2]],GroupVertices[Vertex],0)),1,1,"")</f>
        <v>5</v>
      </c>
      <c r="BD54" s="51"/>
      <c r="BE54" s="52"/>
      <c r="BF54" s="51"/>
      <c r="BG54" s="52"/>
      <c r="BH54" s="51"/>
      <c r="BI54" s="52"/>
      <c r="BJ54" s="51"/>
      <c r="BK54" s="52"/>
      <c r="BL54" s="51"/>
    </row>
    <row r="55" spans="1:64" ht="45">
      <c r="A55" s="84" t="s">
        <v>240</v>
      </c>
      <c r="B55" s="84" t="s">
        <v>250</v>
      </c>
      <c r="C55" s="53" t="s">
        <v>1236</v>
      </c>
      <c r="D55" s="54">
        <v>3</v>
      </c>
      <c r="E55" s="65" t="s">
        <v>132</v>
      </c>
      <c r="F55" s="55">
        <v>35</v>
      </c>
      <c r="G55" s="53"/>
      <c r="H55" s="57"/>
      <c r="I55" s="56"/>
      <c r="J55" s="56"/>
      <c r="K55" s="36" t="s">
        <v>65</v>
      </c>
      <c r="L55" s="83">
        <v>55</v>
      </c>
      <c r="M55" s="83"/>
      <c r="N55" s="63"/>
      <c r="O55" s="86" t="s">
        <v>254</v>
      </c>
      <c r="P55" s="88">
        <v>43753.79074074074</v>
      </c>
      <c r="Q55" s="86" t="s">
        <v>281</v>
      </c>
      <c r="R55" s="90" t="s">
        <v>300</v>
      </c>
      <c r="S55" s="86" t="s">
        <v>310</v>
      </c>
      <c r="T55" s="86" t="s">
        <v>317</v>
      </c>
      <c r="U55" s="86"/>
      <c r="V55" s="90" t="s">
        <v>354</v>
      </c>
      <c r="W55" s="88">
        <v>43753.79074074074</v>
      </c>
      <c r="X55" s="90" t="s">
        <v>395</v>
      </c>
      <c r="Y55" s="86"/>
      <c r="Z55" s="86"/>
      <c r="AA55" s="92" t="s">
        <v>440</v>
      </c>
      <c r="AB55" s="86"/>
      <c r="AC55" s="86" t="b">
        <v>0</v>
      </c>
      <c r="AD55" s="86">
        <v>0</v>
      </c>
      <c r="AE55" s="92" t="s">
        <v>449</v>
      </c>
      <c r="AF55" s="86" t="b">
        <v>0</v>
      </c>
      <c r="AG55" s="86" t="s">
        <v>453</v>
      </c>
      <c r="AH55" s="86"/>
      <c r="AI55" s="92" t="s">
        <v>449</v>
      </c>
      <c r="AJ55" s="86" t="b">
        <v>0</v>
      </c>
      <c r="AK55" s="86">
        <v>0</v>
      </c>
      <c r="AL55" s="92" t="s">
        <v>449</v>
      </c>
      <c r="AM55" s="86" t="s">
        <v>459</v>
      </c>
      <c r="AN55" s="86" t="b">
        <v>0</v>
      </c>
      <c r="AO55" s="92" t="s">
        <v>440</v>
      </c>
      <c r="AP55" s="86" t="s">
        <v>176</v>
      </c>
      <c r="AQ55" s="86">
        <v>0</v>
      </c>
      <c r="AR55" s="86">
        <v>0</v>
      </c>
      <c r="AS55" s="86"/>
      <c r="AT55" s="86"/>
      <c r="AU55" s="86"/>
      <c r="AV55" s="86"/>
      <c r="AW55" s="86"/>
      <c r="AX55" s="86"/>
      <c r="AY55" s="86"/>
      <c r="AZ55" s="86"/>
      <c r="BA55">
        <v>1</v>
      </c>
      <c r="BB55" s="85" t="str">
        <f>REPLACE(INDEX(GroupVertices[Group],MATCH(Edges[[#This Row],[Vertex 1]],GroupVertices[Vertex],0)),1,1,"")</f>
        <v>5</v>
      </c>
      <c r="BC55" s="85" t="str">
        <f>REPLACE(INDEX(GroupVertices[Group],MATCH(Edges[[#This Row],[Vertex 2]],GroupVertices[Vertex],0)),1,1,"")</f>
        <v>5</v>
      </c>
      <c r="BD55" s="51">
        <v>0</v>
      </c>
      <c r="BE55" s="52">
        <v>0</v>
      </c>
      <c r="BF55" s="51">
        <v>2</v>
      </c>
      <c r="BG55" s="52">
        <v>14.285714285714286</v>
      </c>
      <c r="BH55" s="51">
        <v>0</v>
      </c>
      <c r="BI55" s="52">
        <v>0</v>
      </c>
      <c r="BJ55" s="51">
        <v>12</v>
      </c>
      <c r="BK55" s="52">
        <v>85.71428571428571</v>
      </c>
      <c r="BL55" s="51">
        <v>14</v>
      </c>
    </row>
    <row r="56" spans="1:64" ht="45">
      <c r="A56" s="84" t="s">
        <v>240</v>
      </c>
      <c r="B56" s="84" t="s">
        <v>247</v>
      </c>
      <c r="C56" s="53" t="s">
        <v>1236</v>
      </c>
      <c r="D56" s="54">
        <v>3</v>
      </c>
      <c r="E56" s="65" t="s">
        <v>132</v>
      </c>
      <c r="F56" s="55">
        <v>35</v>
      </c>
      <c r="G56" s="53"/>
      <c r="H56" s="57"/>
      <c r="I56" s="56"/>
      <c r="J56" s="56"/>
      <c r="K56" s="36" t="s">
        <v>65</v>
      </c>
      <c r="L56" s="83">
        <v>56</v>
      </c>
      <c r="M56" s="83"/>
      <c r="N56" s="63"/>
      <c r="O56" s="86" t="s">
        <v>254</v>
      </c>
      <c r="P56" s="88">
        <v>43753.79074074074</v>
      </c>
      <c r="Q56" s="86" t="s">
        <v>281</v>
      </c>
      <c r="R56" s="90" t="s">
        <v>300</v>
      </c>
      <c r="S56" s="86" t="s">
        <v>310</v>
      </c>
      <c r="T56" s="86" t="s">
        <v>317</v>
      </c>
      <c r="U56" s="86"/>
      <c r="V56" s="90" t="s">
        <v>354</v>
      </c>
      <c r="W56" s="88">
        <v>43753.79074074074</v>
      </c>
      <c r="X56" s="90" t="s">
        <v>395</v>
      </c>
      <c r="Y56" s="86"/>
      <c r="Z56" s="86"/>
      <c r="AA56" s="92" t="s">
        <v>440</v>
      </c>
      <c r="AB56" s="86"/>
      <c r="AC56" s="86" t="b">
        <v>0</v>
      </c>
      <c r="AD56" s="86">
        <v>0</v>
      </c>
      <c r="AE56" s="92" t="s">
        <v>449</v>
      </c>
      <c r="AF56" s="86" t="b">
        <v>0</v>
      </c>
      <c r="AG56" s="86" t="s">
        <v>453</v>
      </c>
      <c r="AH56" s="86"/>
      <c r="AI56" s="92" t="s">
        <v>449</v>
      </c>
      <c r="AJ56" s="86" t="b">
        <v>0</v>
      </c>
      <c r="AK56" s="86">
        <v>0</v>
      </c>
      <c r="AL56" s="92" t="s">
        <v>449</v>
      </c>
      <c r="AM56" s="86" t="s">
        <v>459</v>
      </c>
      <c r="AN56" s="86" t="b">
        <v>0</v>
      </c>
      <c r="AO56" s="92" t="s">
        <v>440</v>
      </c>
      <c r="AP56" s="86" t="s">
        <v>176</v>
      </c>
      <c r="AQ56" s="86">
        <v>0</v>
      </c>
      <c r="AR56" s="86">
        <v>0</v>
      </c>
      <c r="AS56" s="86"/>
      <c r="AT56" s="86"/>
      <c r="AU56" s="86"/>
      <c r="AV56" s="86"/>
      <c r="AW56" s="86"/>
      <c r="AX56" s="86"/>
      <c r="AY56" s="86"/>
      <c r="AZ56" s="86"/>
      <c r="BA56">
        <v>1</v>
      </c>
      <c r="BB56" s="85" t="str">
        <f>REPLACE(INDEX(GroupVertices[Group],MATCH(Edges[[#This Row],[Vertex 1]],GroupVertices[Vertex],0)),1,1,"")</f>
        <v>5</v>
      </c>
      <c r="BC56" s="85" t="str">
        <f>REPLACE(INDEX(GroupVertices[Group],MATCH(Edges[[#This Row],[Vertex 2]],GroupVertices[Vertex],0)),1,1,"")</f>
        <v>2</v>
      </c>
      <c r="BD56" s="51"/>
      <c r="BE56" s="52"/>
      <c r="BF56" s="51"/>
      <c r="BG56" s="52"/>
      <c r="BH56" s="51"/>
      <c r="BI56" s="52"/>
      <c r="BJ56" s="51"/>
      <c r="BK56" s="52"/>
      <c r="BL56" s="51"/>
    </row>
    <row r="57" spans="1:64" ht="45">
      <c r="A57" s="84" t="s">
        <v>241</v>
      </c>
      <c r="B57" s="84" t="s">
        <v>247</v>
      </c>
      <c r="C57" s="53" t="s">
        <v>1236</v>
      </c>
      <c r="D57" s="54">
        <v>3</v>
      </c>
      <c r="E57" s="65" t="s">
        <v>132</v>
      </c>
      <c r="F57" s="55">
        <v>35</v>
      </c>
      <c r="G57" s="53"/>
      <c r="H57" s="57"/>
      <c r="I57" s="56"/>
      <c r="J57" s="56"/>
      <c r="K57" s="36" t="s">
        <v>65</v>
      </c>
      <c r="L57" s="83">
        <v>57</v>
      </c>
      <c r="M57" s="83"/>
      <c r="N57" s="63"/>
      <c r="O57" s="86" t="s">
        <v>254</v>
      </c>
      <c r="P57" s="88">
        <v>43753.461805555555</v>
      </c>
      <c r="Q57" s="86" t="s">
        <v>282</v>
      </c>
      <c r="R57" s="90" t="s">
        <v>301</v>
      </c>
      <c r="S57" s="86" t="s">
        <v>307</v>
      </c>
      <c r="T57" s="86"/>
      <c r="U57" s="90" t="s">
        <v>328</v>
      </c>
      <c r="V57" s="90" t="s">
        <v>328</v>
      </c>
      <c r="W57" s="88">
        <v>43753.461805555555</v>
      </c>
      <c r="X57" s="90" t="s">
        <v>396</v>
      </c>
      <c r="Y57" s="86"/>
      <c r="Z57" s="86"/>
      <c r="AA57" s="92" t="s">
        <v>441</v>
      </c>
      <c r="AB57" s="86"/>
      <c r="AC57" s="86" t="b">
        <v>0</v>
      </c>
      <c r="AD57" s="86">
        <v>2</v>
      </c>
      <c r="AE57" s="92" t="s">
        <v>449</v>
      </c>
      <c r="AF57" s="86" t="b">
        <v>0</v>
      </c>
      <c r="AG57" s="86" t="s">
        <v>453</v>
      </c>
      <c r="AH57" s="86"/>
      <c r="AI57" s="92" t="s">
        <v>449</v>
      </c>
      <c r="AJ57" s="86" t="b">
        <v>0</v>
      </c>
      <c r="AK57" s="86">
        <v>5</v>
      </c>
      <c r="AL57" s="92" t="s">
        <v>449</v>
      </c>
      <c r="AM57" s="86" t="s">
        <v>457</v>
      </c>
      <c r="AN57" s="86" t="b">
        <v>0</v>
      </c>
      <c r="AO57" s="92" t="s">
        <v>441</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2</v>
      </c>
      <c r="BD57" s="51">
        <v>0</v>
      </c>
      <c r="BE57" s="52">
        <v>0</v>
      </c>
      <c r="BF57" s="51">
        <v>0</v>
      </c>
      <c r="BG57" s="52">
        <v>0</v>
      </c>
      <c r="BH57" s="51">
        <v>0</v>
      </c>
      <c r="BI57" s="52">
        <v>0</v>
      </c>
      <c r="BJ57" s="51">
        <v>31</v>
      </c>
      <c r="BK57" s="52">
        <v>100</v>
      </c>
      <c r="BL57" s="51">
        <v>31</v>
      </c>
    </row>
    <row r="58" spans="1:64" ht="45">
      <c r="A58" s="84" t="s">
        <v>239</v>
      </c>
      <c r="B58" s="84" t="s">
        <v>241</v>
      </c>
      <c r="C58" s="53" t="s">
        <v>1236</v>
      </c>
      <c r="D58" s="54">
        <v>3</v>
      </c>
      <c r="E58" s="65" t="s">
        <v>132</v>
      </c>
      <c r="F58" s="55">
        <v>35</v>
      </c>
      <c r="G58" s="53"/>
      <c r="H58" s="57"/>
      <c r="I58" s="56"/>
      <c r="J58" s="56"/>
      <c r="K58" s="36" t="s">
        <v>65</v>
      </c>
      <c r="L58" s="83">
        <v>58</v>
      </c>
      <c r="M58" s="83"/>
      <c r="N58" s="63"/>
      <c r="O58" s="86" t="s">
        <v>254</v>
      </c>
      <c r="P58" s="88">
        <v>43753.638391203705</v>
      </c>
      <c r="Q58" s="86" t="s">
        <v>273</v>
      </c>
      <c r="R58" s="86"/>
      <c r="S58" s="86"/>
      <c r="T58" s="86"/>
      <c r="U58" s="86"/>
      <c r="V58" s="90" t="s">
        <v>353</v>
      </c>
      <c r="W58" s="88">
        <v>43753.638391203705</v>
      </c>
      <c r="X58" s="90" t="s">
        <v>397</v>
      </c>
      <c r="Y58" s="86"/>
      <c r="Z58" s="86"/>
      <c r="AA58" s="92" t="s">
        <v>442</v>
      </c>
      <c r="AB58" s="86"/>
      <c r="AC58" s="86" t="b">
        <v>0</v>
      </c>
      <c r="AD58" s="86">
        <v>0</v>
      </c>
      <c r="AE58" s="92" t="s">
        <v>449</v>
      </c>
      <c r="AF58" s="86" t="b">
        <v>0</v>
      </c>
      <c r="AG58" s="86" t="s">
        <v>453</v>
      </c>
      <c r="AH58" s="86"/>
      <c r="AI58" s="92" t="s">
        <v>449</v>
      </c>
      <c r="AJ58" s="86" t="b">
        <v>0</v>
      </c>
      <c r="AK58" s="86">
        <v>7</v>
      </c>
      <c r="AL58" s="92" t="s">
        <v>441</v>
      </c>
      <c r="AM58" s="86" t="s">
        <v>464</v>
      </c>
      <c r="AN58" s="86" t="b">
        <v>0</v>
      </c>
      <c r="AO58" s="92" t="s">
        <v>441</v>
      </c>
      <c r="AP58" s="86" t="s">
        <v>176</v>
      </c>
      <c r="AQ58" s="86">
        <v>0</v>
      </c>
      <c r="AR58" s="86">
        <v>0</v>
      </c>
      <c r="AS58" s="86"/>
      <c r="AT58" s="86"/>
      <c r="AU58" s="86"/>
      <c r="AV58" s="86"/>
      <c r="AW58" s="86"/>
      <c r="AX58" s="86"/>
      <c r="AY58" s="86"/>
      <c r="AZ58" s="86"/>
      <c r="BA58">
        <v>1</v>
      </c>
      <c r="BB58" s="85" t="str">
        <f>REPLACE(INDEX(GroupVertices[Group],MATCH(Edges[[#This Row],[Vertex 1]],GroupVertices[Vertex],0)),1,1,"")</f>
        <v>4</v>
      </c>
      <c r="BC58" s="85" t="str">
        <f>REPLACE(INDEX(GroupVertices[Group],MATCH(Edges[[#This Row],[Vertex 2]],GroupVertices[Vertex],0)),1,1,"")</f>
        <v>1</v>
      </c>
      <c r="BD58" s="51">
        <v>0</v>
      </c>
      <c r="BE58" s="52">
        <v>0</v>
      </c>
      <c r="BF58" s="51">
        <v>0</v>
      </c>
      <c r="BG58" s="52">
        <v>0</v>
      </c>
      <c r="BH58" s="51">
        <v>0</v>
      </c>
      <c r="BI58" s="52">
        <v>0</v>
      </c>
      <c r="BJ58" s="51">
        <v>27</v>
      </c>
      <c r="BK58" s="52">
        <v>100</v>
      </c>
      <c r="BL58" s="51">
        <v>27</v>
      </c>
    </row>
    <row r="59" spans="1:64" ht="45">
      <c r="A59" s="84" t="s">
        <v>242</v>
      </c>
      <c r="B59" s="84" t="s">
        <v>241</v>
      </c>
      <c r="C59" s="53" t="s">
        <v>1236</v>
      </c>
      <c r="D59" s="54">
        <v>3</v>
      </c>
      <c r="E59" s="65" t="s">
        <v>132</v>
      </c>
      <c r="F59" s="55">
        <v>35</v>
      </c>
      <c r="G59" s="53"/>
      <c r="H59" s="57"/>
      <c r="I59" s="56"/>
      <c r="J59" s="56"/>
      <c r="K59" s="36" t="s">
        <v>65</v>
      </c>
      <c r="L59" s="83">
        <v>59</v>
      </c>
      <c r="M59" s="83"/>
      <c r="N59" s="63"/>
      <c r="O59" s="86" t="s">
        <v>255</v>
      </c>
      <c r="P59" s="88">
        <v>43753.80788194444</v>
      </c>
      <c r="Q59" s="86" t="s">
        <v>283</v>
      </c>
      <c r="R59" s="86"/>
      <c r="S59" s="86"/>
      <c r="T59" s="86"/>
      <c r="U59" s="86"/>
      <c r="V59" s="90" t="s">
        <v>355</v>
      </c>
      <c r="W59" s="88">
        <v>43753.80788194444</v>
      </c>
      <c r="X59" s="90" t="s">
        <v>398</v>
      </c>
      <c r="Y59" s="86"/>
      <c r="Z59" s="86"/>
      <c r="AA59" s="92" t="s">
        <v>443</v>
      </c>
      <c r="AB59" s="92" t="s">
        <v>441</v>
      </c>
      <c r="AC59" s="86" t="b">
        <v>0</v>
      </c>
      <c r="AD59" s="86">
        <v>0</v>
      </c>
      <c r="AE59" s="92" t="s">
        <v>451</v>
      </c>
      <c r="AF59" s="86" t="b">
        <v>0</v>
      </c>
      <c r="AG59" s="86" t="s">
        <v>453</v>
      </c>
      <c r="AH59" s="86"/>
      <c r="AI59" s="92" t="s">
        <v>449</v>
      </c>
      <c r="AJ59" s="86" t="b">
        <v>0</v>
      </c>
      <c r="AK59" s="86">
        <v>0</v>
      </c>
      <c r="AL59" s="92" t="s">
        <v>449</v>
      </c>
      <c r="AM59" s="86" t="s">
        <v>455</v>
      </c>
      <c r="AN59" s="86" t="b">
        <v>0</v>
      </c>
      <c r="AO59" s="92" t="s">
        <v>441</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1</v>
      </c>
      <c r="BD59" s="51"/>
      <c r="BE59" s="52"/>
      <c r="BF59" s="51"/>
      <c r="BG59" s="52"/>
      <c r="BH59" s="51"/>
      <c r="BI59" s="52"/>
      <c r="BJ59" s="51"/>
      <c r="BK59" s="52"/>
      <c r="BL59" s="51"/>
    </row>
    <row r="60" spans="1:64" ht="45">
      <c r="A60" s="84" t="s">
        <v>242</v>
      </c>
      <c r="B60" s="84" t="s">
        <v>247</v>
      </c>
      <c r="C60" s="53" t="s">
        <v>1236</v>
      </c>
      <c r="D60" s="54">
        <v>3</v>
      </c>
      <c r="E60" s="65" t="s">
        <v>132</v>
      </c>
      <c r="F60" s="55">
        <v>35</v>
      </c>
      <c r="G60" s="53"/>
      <c r="H60" s="57"/>
      <c r="I60" s="56"/>
      <c r="J60" s="56"/>
      <c r="K60" s="36" t="s">
        <v>65</v>
      </c>
      <c r="L60" s="83">
        <v>60</v>
      </c>
      <c r="M60" s="83"/>
      <c r="N60" s="63"/>
      <c r="O60" s="86" t="s">
        <v>254</v>
      </c>
      <c r="P60" s="88">
        <v>43753.80788194444</v>
      </c>
      <c r="Q60" s="86" t="s">
        <v>283</v>
      </c>
      <c r="R60" s="86"/>
      <c r="S60" s="86"/>
      <c r="T60" s="86"/>
      <c r="U60" s="86"/>
      <c r="V60" s="90" t="s">
        <v>355</v>
      </c>
      <c r="W60" s="88">
        <v>43753.80788194444</v>
      </c>
      <c r="X60" s="90" t="s">
        <v>398</v>
      </c>
      <c r="Y60" s="86"/>
      <c r="Z60" s="86"/>
      <c r="AA60" s="92" t="s">
        <v>443</v>
      </c>
      <c r="AB60" s="92" t="s">
        <v>441</v>
      </c>
      <c r="AC60" s="86" t="b">
        <v>0</v>
      </c>
      <c r="AD60" s="86">
        <v>0</v>
      </c>
      <c r="AE60" s="92" t="s">
        <v>451</v>
      </c>
      <c r="AF60" s="86" t="b">
        <v>0</v>
      </c>
      <c r="AG60" s="86" t="s">
        <v>453</v>
      </c>
      <c r="AH60" s="86"/>
      <c r="AI60" s="92" t="s">
        <v>449</v>
      </c>
      <c r="AJ60" s="86" t="b">
        <v>0</v>
      </c>
      <c r="AK60" s="86">
        <v>0</v>
      </c>
      <c r="AL60" s="92" t="s">
        <v>449</v>
      </c>
      <c r="AM60" s="86" t="s">
        <v>455</v>
      </c>
      <c r="AN60" s="86" t="b">
        <v>0</v>
      </c>
      <c r="AO60" s="92" t="s">
        <v>441</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2</v>
      </c>
      <c r="BD60" s="51">
        <v>0</v>
      </c>
      <c r="BE60" s="52">
        <v>0</v>
      </c>
      <c r="BF60" s="51">
        <v>2</v>
      </c>
      <c r="BG60" s="52">
        <v>4.3478260869565215</v>
      </c>
      <c r="BH60" s="51">
        <v>0</v>
      </c>
      <c r="BI60" s="52">
        <v>0</v>
      </c>
      <c r="BJ60" s="51">
        <v>44</v>
      </c>
      <c r="BK60" s="52">
        <v>95.65217391304348</v>
      </c>
      <c r="BL60" s="51">
        <v>46</v>
      </c>
    </row>
    <row r="61" spans="1:64" ht="45">
      <c r="A61" s="84" t="s">
        <v>243</v>
      </c>
      <c r="B61" s="84" t="s">
        <v>251</v>
      </c>
      <c r="C61" s="53" t="s">
        <v>1236</v>
      </c>
      <c r="D61" s="54">
        <v>3</v>
      </c>
      <c r="E61" s="65" t="s">
        <v>132</v>
      </c>
      <c r="F61" s="55">
        <v>35</v>
      </c>
      <c r="G61" s="53"/>
      <c r="H61" s="57"/>
      <c r="I61" s="56"/>
      <c r="J61" s="56"/>
      <c r="K61" s="36" t="s">
        <v>65</v>
      </c>
      <c r="L61" s="83">
        <v>61</v>
      </c>
      <c r="M61" s="83"/>
      <c r="N61" s="63"/>
      <c r="O61" s="86" t="s">
        <v>254</v>
      </c>
      <c r="P61" s="88">
        <v>43753.81284722222</v>
      </c>
      <c r="Q61" s="86" t="s">
        <v>284</v>
      </c>
      <c r="R61" s="90" t="s">
        <v>302</v>
      </c>
      <c r="S61" s="86" t="s">
        <v>311</v>
      </c>
      <c r="T61" s="86" t="s">
        <v>318</v>
      </c>
      <c r="U61" s="86"/>
      <c r="V61" s="90" t="s">
        <v>356</v>
      </c>
      <c r="W61" s="88">
        <v>43753.81284722222</v>
      </c>
      <c r="X61" s="90" t="s">
        <v>399</v>
      </c>
      <c r="Y61" s="86"/>
      <c r="Z61" s="86"/>
      <c r="AA61" s="92" t="s">
        <v>444</v>
      </c>
      <c r="AB61" s="86"/>
      <c r="AC61" s="86" t="b">
        <v>0</v>
      </c>
      <c r="AD61" s="86">
        <v>0</v>
      </c>
      <c r="AE61" s="92" t="s">
        <v>449</v>
      </c>
      <c r="AF61" s="86" t="b">
        <v>0</v>
      </c>
      <c r="AG61" s="86" t="s">
        <v>453</v>
      </c>
      <c r="AH61" s="86"/>
      <c r="AI61" s="92" t="s">
        <v>449</v>
      </c>
      <c r="AJ61" s="86" t="b">
        <v>0</v>
      </c>
      <c r="AK61" s="86">
        <v>0</v>
      </c>
      <c r="AL61" s="92" t="s">
        <v>449</v>
      </c>
      <c r="AM61" s="86" t="s">
        <v>464</v>
      </c>
      <c r="AN61" s="86" t="b">
        <v>0</v>
      </c>
      <c r="AO61" s="92" t="s">
        <v>444</v>
      </c>
      <c r="AP61" s="86" t="s">
        <v>176</v>
      </c>
      <c r="AQ61" s="86">
        <v>0</v>
      </c>
      <c r="AR61" s="86">
        <v>0</v>
      </c>
      <c r="AS61" s="86"/>
      <c r="AT61" s="86"/>
      <c r="AU61" s="86"/>
      <c r="AV61" s="86"/>
      <c r="AW61" s="86"/>
      <c r="AX61" s="86"/>
      <c r="AY61" s="86"/>
      <c r="AZ61" s="86"/>
      <c r="BA61">
        <v>1</v>
      </c>
      <c r="BB61" s="85" t="str">
        <f>REPLACE(INDEX(GroupVertices[Group],MATCH(Edges[[#This Row],[Vertex 1]],GroupVertices[Vertex],0)),1,1,"")</f>
        <v>2</v>
      </c>
      <c r="BC61" s="85" t="str">
        <f>REPLACE(INDEX(GroupVertices[Group],MATCH(Edges[[#This Row],[Vertex 2]],GroupVertices[Vertex],0)),1,1,"")</f>
        <v>2</v>
      </c>
      <c r="BD61" s="51">
        <v>0</v>
      </c>
      <c r="BE61" s="52">
        <v>0</v>
      </c>
      <c r="BF61" s="51">
        <v>0</v>
      </c>
      <c r="BG61" s="52">
        <v>0</v>
      </c>
      <c r="BH61" s="51">
        <v>0</v>
      </c>
      <c r="BI61" s="52">
        <v>0</v>
      </c>
      <c r="BJ61" s="51">
        <v>13</v>
      </c>
      <c r="BK61" s="52">
        <v>100</v>
      </c>
      <c r="BL61" s="51">
        <v>13</v>
      </c>
    </row>
    <row r="62" spans="1:64" ht="30">
      <c r="A62" s="84" t="s">
        <v>243</v>
      </c>
      <c r="B62" s="84" t="s">
        <v>247</v>
      </c>
      <c r="C62" s="53" t="s">
        <v>1237</v>
      </c>
      <c r="D62" s="54">
        <v>10</v>
      </c>
      <c r="E62" s="65" t="s">
        <v>136</v>
      </c>
      <c r="F62" s="55">
        <v>12</v>
      </c>
      <c r="G62" s="53"/>
      <c r="H62" s="57"/>
      <c r="I62" s="56"/>
      <c r="J62" s="56"/>
      <c r="K62" s="36" t="s">
        <v>65</v>
      </c>
      <c r="L62" s="83">
        <v>62</v>
      </c>
      <c r="M62" s="83"/>
      <c r="N62" s="63"/>
      <c r="O62" s="86" t="s">
        <v>254</v>
      </c>
      <c r="P62" s="88">
        <v>43753.81284722222</v>
      </c>
      <c r="Q62" s="86" t="s">
        <v>284</v>
      </c>
      <c r="R62" s="90" t="s">
        <v>302</v>
      </c>
      <c r="S62" s="86" t="s">
        <v>311</v>
      </c>
      <c r="T62" s="86" t="s">
        <v>318</v>
      </c>
      <c r="U62" s="86"/>
      <c r="V62" s="90" t="s">
        <v>356</v>
      </c>
      <c r="W62" s="88">
        <v>43753.81284722222</v>
      </c>
      <c r="X62" s="90" t="s">
        <v>399</v>
      </c>
      <c r="Y62" s="86"/>
      <c r="Z62" s="86"/>
      <c r="AA62" s="92" t="s">
        <v>444</v>
      </c>
      <c r="AB62" s="86"/>
      <c r="AC62" s="86" t="b">
        <v>0</v>
      </c>
      <c r="AD62" s="86">
        <v>0</v>
      </c>
      <c r="AE62" s="92" t="s">
        <v>449</v>
      </c>
      <c r="AF62" s="86" t="b">
        <v>0</v>
      </c>
      <c r="AG62" s="86" t="s">
        <v>453</v>
      </c>
      <c r="AH62" s="86"/>
      <c r="AI62" s="92" t="s">
        <v>449</v>
      </c>
      <c r="AJ62" s="86" t="b">
        <v>0</v>
      </c>
      <c r="AK62" s="86">
        <v>0</v>
      </c>
      <c r="AL62" s="92" t="s">
        <v>449</v>
      </c>
      <c r="AM62" s="86" t="s">
        <v>464</v>
      </c>
      <c r="AN62" s="86" t="b">
        <v>0</v>
      </c>
      <c r="AO62" s="92" t="s">
        <v>444</v>
      </c>
      <c r="AP62" s="86" t="s">
        <v>176</v>
      </c>
      <c r="AQ62" s="86">
        <v>0</v>
      </c>
      <c r="AR62" s="86">
        <v>0</v>
      </c>
      <c r="AS62" s="86"/>
      <c r="AT62" s="86"/>
      <c r="AU62" s="86"/>
      <c r="AV62" s="86"/>
      <c r="AW62" s="86"/>
      <c r="AX62" s="86"/>
      <c r="AY62" s="86"/>
      <c r="AZ62" s="86"/>
      <c r="BA62">
        <v>2</v>
      </c>
      <c r="BB62" s="85" t="str">
        <f>REPLACE(INDEX(GroupVertices[Group],MATCH(Edges[[#This Row],[Vertex 1]],GroupVertices[Vertex],0)),1,1,"")</f>
        <v>2</v>
      </c>
      <c r="BC62" s="85" t="str">
        <f>REPLACE(INDEX(GroupVertices[Group],MATCH(Edges[[#This Row],[Vertex 2]],GroupVertices[Vertex],0)),1,1,"")</f>
        <v>2</v>
      </c>
      <c r="BD62" s="51"/>
      <c r="BE62" s="52"/>
      <c r="BF62" s="51"/>
      <c r="BG62" s="52"/>
      <c r="BH62" s="51"/>
      <c r="BI62" s="52"/>
      <c r="BJ62" s="51"/>
      <c r="BK62" s="52"/>
      <c r="BL62" s="51"/>
    </row>
    <row r="63" spans="1:64" ht="30">
      <c r="A63" s="84" t="s">
        <v>243</v>
      </c>
      <c r="B63" s="84" t="s">
        <v>247</v>
      </c>
      <c r="C63" s="53" t="s">
        <v>1237</v>
      </c>
      <c r="D63" s="54">
        <v>10</v>
      </c>
      <c r="E63" s="65" t="s">
        <v>136</v>
      </c>
      <c r="F63" s="55">
        <v>12</v>
      </c>
      <c r="G63" s="53"/>
      <c r="H63" s="57"/>
      <c r="I63" s="56"/>
      <c r="J63" s="56"/>
      <c r="K63" s="36" t="s">
        <v>65</v>
      </c>
      <c r="L63" s="83">
        <v>63</v>
      </c>
      <c r="M63" s="83"/>
      <c r="N63" s="63"/>
      <c r="O63" s="86" t="s">
        <v>254</v>
      </c>
      <c r="P63" s="88">
        <v>43753.854375</v>
      </c>
      <c r="Q63" s="86" t="s">
        <v>285</v>
      </c>
      <c r="R63" s="90" t="s">
        <v>303</v>
      </c>
      <c r="S63" s="86" t="s">
        <v>307</v>
      </c>
      <c r="T63" s="86" t="s">
        <v>319</v>
      </c>
      <c r="U63" s="86"/>
      <c r="V63" s="90" t="s">
        <v>356</v>
      </c>
      <c r="W63" s="88">
        <v>43753.854375</v>
      </c>
      <c r="X63" s="90" t="s">
        <v>400</v>
      </c>
      <c r="Y63" s="86"/>
      <c r="Z63" s="86"/>
      <c r="AA63" s="92" t="s">
        <v>445</v>
      </c>
      <c r="AB63" s="86"/>
      <c r="AC63" s="86" t="b">
        <v>0</v>
      </c>
      <c r="AD63" s="86">
        <v>0</v>
      </c>
      <c r="AE63" s="92" t="s">
        <v>449</v>
      </c>
      <c r="AF63" s="86" t="b">
        <v>0</v>
      </c>
      <c r="AG63" s="86" t="s">
        <v>453</v>
      </c>
      <c r="AH63" s="86"/>
      <c r="AI63" s="92" t="s">
        <v>449</v>
      </c>
      <c r="AJ63" s="86" t="b">
        <v>0</v>
      </c>
      <c r="AK63" s="86">
        <v>0</v>
      </c>
      <c r="AL63" s="92" t="s">
        <v>449</v>
      </c>
      <c r="AM63" s="86" t="s">
        <v>464</v>
      </c>
      <c r="AN63" s="86" t="b">
        <v>0</v>
      </c>
      <c r="AO63" s="92" t="s">
        <v>445</v>
      </c>
      <c r="AP63" s="86" t="s">
        <v>176</v>
      </c>
      <c r="AQ63" s="86">
        <v>0</v>
      </c>
      <c r="AR63" s="86">
        <v>0</v>
      </c>
      <c r="AS63" s="86"/>
      <c r="AT63" s="86"/>
      <c r="AU63" s="86"/>
      <c r="AV63" s="86"/>
      <c r="AW63" s="86"/>
      <c r="AX63" s="86"/>
      <c r="AY63" s="86"/>
      <c r="AZ63" s="86"/>
      <c r="BA63">
        <v>2</v>
      </c>
      <c r="BB63" s="85" t="str">
        <f>REPLACE(INDEX(GroupVertices[Group],MATCH(Edges[[#This Row],[Vertex 1]],GroupVertices[Vertex],0)),1,1,"")</f>
        <v>2</v>
      </c>
      <c r="BC63" s="85" t="str">
        <f>REPLACE(INDEX(GroupVertices[Group],MATCH(Edges[[#This Row],[Vertex 2]],GroupVertices[Vertex],0)),1,1,"")</f>
        <v>2</v>
      </c>
      <c r="BD63" s="51">
        <v>0</v>
      </c>
      <c r="BE63" s="52">
        <v>0</v>
      </c>
      <c r="BF63" s="51">
        <v>2</v>
      </c>
      <c r="BG63" s="52">
        <v>8.333333333333334</v>
      </c>
      <c r="BH63" s="51">
        <v>0</v>
      </c>
      <c r="BI63" s="52">
        <v>0</v>
      </c>
      <c r="BJ63" s="51">
        <v>22</v>
      </c>
      <c r="BK63" s="52">
        <v>91.66666666666667</v>
      </c>
      <c r="BL63" s="51">
        <v>24</v>
      </c>
    </row>
    <row r="64" spans="1:64" ht="30">
      <c r="A64" s="84" t="s">
        <v>244</v>
      </c>
      <c r="B64" s="84" t="s">
        <v>239</v>
      </c>
      <c r="C64" s="53" t="s">
        <v>1237</v>
      </c>
      <c r="D64" s="54">
        <v>10</v>
      </c>
      <c r="E64" s="65" t="s">
        <v>136</v>
      </c>
      <c r="F64" s="55">
        <v>12</v>
      </c>
      <c r="G64" s="53"/>
      <c r="H64" s="57"/>
      <c r="I64" s="56"/>
      <c r="J64" s="56"/>
      <c r="K64" s="36" t="s">
        <v>65</v>
      </c>
      <c r="L64" s="83">
        <v>64</v>
      </c>
      <c r="M64" s="83"/>
      <c r="N64" s="63"/>
      <c r="O64" s="86" t="s">
        <v>254</v>
      </c>
      <c r="P64" s="88">
        <v>43174.16724537037</v>
      </c>
      <c r="Q64" s="86" t="s">
        <v>286</v>
      </c>
      <c r="R64" s="90" t="s">
        <v>304</v>
      </c>
      <c r="S64" s="86" t="s">
        <v>307</v>
      </c>
      <c r="T64" s="86" t="s">
        <v>320</v>
      </c>
      <c r="U64" s="90" t="s">
        <v>329</v>
      </c>
      <c r="V64" s="90" t="s">
        <v>329</v>
      </c>
      <c r="W64" s="88">
        <v>43174.16724537037</v>
      </c>
      <c r="X64" s="90" t="s">
        <v>401</v>
      </c>
      <c r="Y64" s="86"/>
      <c r="Z64" s="86"/>
      <c r="AA64" s="92" t="s">
        <v>446</v>
      </c>
      <c r="AB64" s="86"/>
      <c r="AC64" s="86" t="b">
        <v>0</v>
      </c>
      <c r="AD64" s="86">
        <v>4</v>
      </c>
      <c r="AE64" s="92" t="s">
        <v>449</v>
      </c>
      <c r="AF64" s="86" t="b">
        <v>0</v>
      </c>
      <c r="AG64" s="86" t="s">
        <v>453</v>
      </c>
      <c r="AH64" s="86"/>
      <c r="AI64" s="92" t="s">
        <v>449</v>
      </c>
      <c r="AJ64" s="86" t="b">
        <v>0</v>
      </c>
      <c r="AK64" s="86">
        <v>2</v>
      </c>
      <c r="AL64" s="92" t="s">
        <v>449</v>
      </c>
      <c r="AM64" s="86" t="s">
        <v>465</v>
      </c>
      <c r="AN64" s="86" t="b">
        <v>0</v>
      </c>
      <c r="AO64" s="92" t="s">
        <v>446</v>
      </c>
      <c r="AP64" s="86" t="s">
        <v>466</v>
      </c>
      <c r="AQ64" s="86">
        <v>0</v>
      </c>
      <c r="AR64" s="86">
        <v>0</v>
      </c>
      <c r="AS64" s="86"/>
      <c r="AT64" s="86"/>
      <c r="AU64" s="86"/>
      <c r="AV64" s="86"/>
      <c r="AW64" s="86"/>
      <c r="AX64" s="86"/>
      <c r="AY64" s="86"/>
      <c r="AZ64" s="86"/>
      <c r="BA64">
        <v>2</v>
      </c>
      <c r="BB64" s="85" t="str">
        <f>REPLACE(INDEX(GroupVertices[Group],MATCH(Edges[[#This Row],[Vertex 1]],GroupVertices[Vertex],0)),1,1,"")</f>
        <v>4</v>
      </c>
      <c r="BC64" s="85" t="str">
        <f>REPLACE(INDEX(GroupVertices[Group],MATCH(Edges[[#This Row],[Vertex 2]],GroupVertices[Vertex],0)),1,1,"")</f>
        <v>4</v>
      </c>
      <c r="BD64" s="51"/>
      <c r="BE64" s="52"/>
      <c r="BF64" s="51"/>
      <c r="BG64" s="52"/>
      <c r="BH64" s="51"/>
      <c r="BI64" s="52"/>
      <c r="BJ64" s="51"/>
      <c r="BK64" s="52"/>
      <c r="BL64" s="51"/>
    </row>
    <row r="65" spans="1:64" ht="30">
      <c r="A65" s="84" t="s">
        <v>244</v>
      </c>
      <c r="B65" s="84" t="s">
        <v>239</v>
      </c>
      <c r="C65" s="53" t="s">
        <v>1237</v>
      </c>
      <c r="D65" s="54">
        <v>10</v>
      </c>
      <c r="E65" s="65" t="s">
        <v>136</v>
      </c>
      <c r="F65" s="55">
        <v>12</v>
      </c>
      <c r="G65" s="53"/>
      <c r="H65" s="57"/>
      <c r="I65" s="56"/>
      <c r="J65" s="56"/>
      <c r="K65" s="36" t="s">
        <v>65</v>
      </c>
      <c r="L65" s="83">
        <v>65</v>
      </c>
      <c r="M65" s="83"/>
      <c r="N65" s="63"/>
      <c r="O65" s="86" t="s">
        <v>254</v>
      </c>
      <c r="P65" s="88">
        <v>43755.87563657408</v>
      </c>
      <c r="Q65" s="86" t="s">
        <v>287</v>
      </c>
      <c r="R65" s="86"/>
      <c r="S65" s="86"/>
      <c r="T65" s="86" t="s">
        <v>320</v>
      </c>
      <c r="U65" s="86"/>
      <c r="V65" s="90" t="s">
        <v>357</v>
      </c>
      <c r="W65" s="88">
        <v>43755.87563657408</v>
      </c>
      <c r="X65" s="90" t="s">
        <v>402</v>
      </c>
      <c r="Y65" s="86"/>
      <c r="Z65" s="86"/>
      <c r="AA65" s="92" t="s">
        <v>447</v>
      </c>
      <c r="AB65" s="86"/>
      <c r="AC65" s="86" t="b">
        <v>0</v>
      </c>
      <c r="AD65" s="86">
        <v>0</v>
      </c>
      <c r="AE65" s="92" t="s">
        <v>449</v>
      </c>
      <c r="AF65" s="86" t="b">
        <v>0</v>
      </c>
      <c r="AG65" s="86" t="s">
        <v>453</v>
      </c>
      <c r="AH65" s="86"/>
      <c r="AI65" s="92" t="s">
        <v>449</v>
      </c>
      <c r="AJ65" s="86" t="b">
        <v>0</v>
      </c>
      <c r="AK65" s="86">
        <v>2</v>
      </c>
      <c r="AL65" s="92" t="s">
        <v>446</v>
      </c>
      <c r="AM65" s="86" t="s">
        <v>465</v>
      </c>
      <c r="AN65" s="86" t="b">
        <v>0</v>
      </c>
      <c r="AO65" s="92" t="s">
        <v>446</v>
      </c>
      <c r="AP65" s="86" t="s">
        <v>176</v>
      </c>
      <c r="AQ65" s="86">
        <v>0</v>
      </c>
      <c r="AR65" s="86">
        <v>0</v>
      </c>
      <c r="AS65" s="86"/>
      <c r="AT65" s="86"/>
      <c r="AU65" s="86"/>
      <c r="AV65" s="86"/>
      <c r="AW65" s="86"/>
      <c r="AX65" s="86"/>
      <c r="AY65" s="86"/>
      <c r="AZ65" s="86"/>
      <c r="BA65">
        <v>2</v>
      </c>
      <c r="BB65" s="85" t="str">
        <f>REPLACE(INDEX(GroupVertices[Group],MATCH(Edges[[#This Row],[Vertex 1]],GroupVertices[Vertex],0)),1,1,"")</f>
        <v>4</v>
      </c>
      <c r="BC65" s="85" t="str">
        <f>REPLACE(INDEX(GroupVertices[Group],MATCH(Edges[[#This Row],[Vertex 2]],GroupVertices[Vertex],0)),1,1,"")</f>
        <v>4</v>
      </c>
      <c r="BD65" s="51"/>
      <c r="BE65" s="52"/>
      <c r="BF65" s="51"/>
      <c r="BG65" s="52"/>
      <c r="BH65" s="51"/>
      <c r="BI65" s="52"/>
      <c r="BJ65" s="51"/>
      <c r="BK65" s="52"/>
      <c r="BL65" s="51"/>
    </row>
    <row r="66" spans="1:64" ht="30">
      <c r="A66" s="84" t="s">
        <v>244</v>
      </c>
      <c r="B66" s="84" t="s">
        <v>252</v>
      </c>
      <c r="C66" s="53" t="s">
        <v>1237</v>
      </c>
      <c r="D66" s="54">
        <v>10</v>
      </c>
      <c r="E66" s="65" t="s">
        <v>136</v>
      </c>
      <c r="F66" s="55">
        <v>12</v>
      </c>
      <c r="G66" s="53"/>
      <c r="H66" s="57"/>
      <c r="I66" s="56"/>
      <c r="J66" s="56"/>
      <c r="K66" s="36" t="s">
        <v>65</v>
      </c>
      <c r="L66" s="83">
        <v>66</v>
      </c>
      <c r="M66" s="83"/>
      <c r="N66" s="63"/>
      <c r="O66" s="86" t="s">
        <v>254</v>
      </c>
      <c r="P66" s="88">
        <v>43174.16724537037</v>
      </c>
      <c r="Q66" s="86" t="s">
        <v>286</v>
      </c>
      <c r="R66" s="90" t="s">
        <v>304</v>
      </c>
      <c r="S66" s="86" t="s">
        <v>307</v>
      </c>
      <c r="T66" s="86" t="s">
        <v>320</v>
      </c>
      <c r="U66" s="90" t="s">
        <v>329</v>
      </c>
      <c r="V66" s="90" t="s">
        <v>329</v>
      </c>
      <c r="W66" s="88">
        <v>43174.16724537037</v>
      </c>
      <c r="X66" s="90" t="s">
        <v>401</v>
      </c>
      <c r="Y66" s="86"/>
      <c r="Z66" s="86"/>
      <c r="AA66" s="92" t="s">
        <v>446</v>
      </c>
      <c r="AB66" s="86"/>
      <c r="AC66" s="86" t="b">
        <v>0</v>
      </c>
      <c r="AD66" s="86">
        <v>4</v>
      </c>
      <c r="AE66" s="92" t="s">
        <v>449</v>
      </c>
      <c r="AF66" s="86" t="b">
        <v>0</v>
      </c>
      <c r="AG66" s="86" t="s">
        <v>453</v>
      </c>
      <c r="AH66" s="86"/>
      <c r="AI66" s="92" t="s">
        <v>449</v>
      </c>
      <c r="AJ66" s="86" t="b">
        <v>0</v>
      </c>
      <c r="AK66" s="86">
        <v>2</v>
      </c>
      <c r="AL66" s="92" t="s">
        <v>449</v>
      </c>
      <c r="AM66" s="86" t="s">
        <v>465</v>
      </c>
      <c r="AN66" s="86" t="b">
        <v>0</v>
      </c>
      <c r="AO66" s="92" t="s">
        <v>446</v>
      </c>
      <c r="AP66" s="86" t="s">
        <v>466</v>
      </c>
      <c r="AQ66" s="86">
        <v>0</v>
      </c>
      <c r="AR66" s="86">
        <v>0</v>
      </c>
      <c r="AS66" s="86"/>
      <c r="AT66" s="86"/>
      <c r="AU66" s="86"/>
      <c r="AV66" s="86"/>
      <c r="AW66" s="86"/>
      <c r="AX66" s="86"/>
      <c r="AY66" s="86"/>
      <c r="AZ66" s="86"/>
      <c r="BA66">
        <v>2</v>
      </c>
      <c r="BB66" s="85" t="str">
        <f>REPLACE(INDEX(GroupVertices[Group],MATCH(Edges[[#This Row],[Vertex 1]],GroupVertices[Vertex],0)),1,1,"")</f>
        <v>4</v>
      </c>
      <c r="BC66" s="85" t="str">
        <f>REPLACE(INDEX(GroupVertices[Group],MATCH(Edges[[#This Row],[Vertex 2]],GroupVertices[Vertex],0)),1,1,"")</f>
        <v>4</v>
      </c>
      <c r="BD66" s="51">
        <v>0</v>
      </c>
      <c r="BE66" s="52">
        <v>0</v>
      </c>
      <c r="BF66" s="51">
        <v>1</v>
      </c>
      <c r="BG66" s="52">
        <v>8.333333333333334</v>
      </c>
      <c r="BH66" s="51">
        <v>0</v>
      </c>
      <c r="BI66" s="52">
        <v>0</v>
      </c>
      <c r="BJ66" s="51">
        <v>11</v>
      </c>
      <c r="BK66" s="52">
        <v>91.66666666666667</v>
      </c>
      <c r="BL66" s="51">
        <v>12</v>
      </c>
    </row>
    <row r="67" spans="1:64" ht="30">
      <c r="A67" s="84" t="s">
        <v>244</v>
      </c>
      <c r="B67" s="84" t="s">
        <v>252</v>
      </c>
      <c r="C67" s="53" t="s">
        <v>1237</v>
      </c>
      <c r="D67" s="54">
        <v>10</v>
      </c>
      <c r="E67" s="65" t="s">
        <v>136</v>
      </c>
      <c r="F67" s="55">
        <v>12</v>
      </c>
      <c r="G67" s="53"/>
      <c r="H67" s="57"/>
      <c r="I67" s="56"/>
      <c r="J67" s="56"/>
      <c r="K67" s="36" t="s">
        <v>65</v>
      </c>
      <c r="L67" s="83">
        <v>67</v>
      </c>
      <c r="M67" s="83"/>
      <c r="N67" s="63"/>
      <c r="O67" s="86" t="s">
        <v>254</v>
      </c>
      <c r="P67" s="88">
        <v>43755.87563657408</v>
      </c>
      <c r="Q67" s="86" t="s">
        <v>287</v>
      </c>
      <c r="R67" s="86"/>
      <c r="S67" s="86"/>
      <c r="T67" s="86" t="s">
        <v>320</v>
      </c>
      <c r="U67" s="86"/>
      <c r="V67" s="90" t="s">
        <v>357</v>
      </c>
      <c r="W67" s="88">
        <v>43755.87563657408</v>
      </c>
      <c r="X67" s="90" t="s">
        <v>402</v>
      </c>
      <c r="Y67" s="86"/>
      <c r="Z67" s="86"/>
      <c r="AA67" s="92" t="s">
        <v>447</v>
      </c>
      <c r="AB67" s="86"/>
      <c r="AC67" s="86" t="b">
        <v>0</v>
      </c>
      <c r="AD67" s="86">
        <v>0</v>
      </c>
      <c r="AE67" s="92" t="s">
        <v>449</v>
      </c>
      <c r="AF67" s="86" t="b">
        <v>0</v>
      </c>
      <c r="AG67" s="86" t="s">
        <v>453</v>
      </c>
      <c r="AH67" s="86"/>
      <c r="AI67" s="92" t="s">
        <v>449</v>
      </c>
      <c r="AJ67" s="86" t="b">
        <v>0</v>
      </c>
      <c r="AK67" s="86">
        <v>2</v>
      </c>
      <c r="AL67" s="92" t="s">
        <v>446</v>
      </c>
      <c r="AM67" s="86" t="s">
        <v>465</v>
      </c>
      <c r="AN67" s="86" t="b">
        <v>0</v>
      </c>
      <c r="AO67" s="92" t="s">
        <v>446</v>
      </c>
      <c r="AP67" s="86" t="s">
        <v>176</v>
      </c>
      <c r="AQ67" s="86">
        <v>0</v>
      </c>
      <c r="AR67" s="86">
        <v>0</v>
      </c>
      <c r="AS67" s="86"/>
      <c r="AT67" s="86"/>
      <c r="AU67" s="86"/>
      <c r="AV67" s="86"/>
      <c r="AW67" s="86"/>
      <c r="AX67" s="86"/>
      <c r="AY67" s="86"/>
      <c r="AZ67" s="86"/>
      <c r="BA67">
        <v>2</v>
      </c>
      <c r="BB67" s="85" t="str">
        <f>REPLACE(INDEX(GroupVertices[Group],MATCH(Edges[[#This Row],[Vertex 1]],GroupVertices[Vertex],0)),1,1,"")</f>
        <v>4</v>
      </c>
      <c r="BC67" s="85" t="str">
        <f>REPLACE(INDEX(GroupVertices[Group],MATCH(Edges[[#This Row],[Vertex 2]],GroupVertices[Vertex],0)),1,1,"")</f>
        <v>4</v>
      </c>
      <c r="BD67" s="51">
        <v>0</v>
      </c>
      <c r="BE67" s="52">
        <v>0</v>
      </c>
      <c r="BF67" s="51">
        <v>1</v>
      </c>
      <c r="BG67" s="52">
        <v>7.142857142857143</v>
      </c>
      <c r="BH67" s="51">
        <v>0</v>
      </c>
      <c r="BI67" s="52">
        <v>0</v>
      </c>
      <c r="BJ67" s="51">
        <v>13</v>
      </c>
      <c r="BK67" s="52">
        <v>92.85714285714286</v>
      </c>
      <c r="BL67" s="51">
        <v>14</v>
      </c>
    </row>
    <row r="68" spans="1:64" ht="30">
      <c r="A68" s="84" t="s">
        <v>244</v>
      </c>
      <c r="B68" s="84" t="s">
        <v>247</v>
      </c>
      <c r="C68" s="53" t="s">
        <v>1237</v>
      </c>
      <c r="D68" s="54">
        <v>10</v>
      </c>
      <c r="E68" s="65" t="s">
        <v>136</v>
      </c>
      <c r="F68" s="55">
        <v>12</v>
      </c>
      <c r="G68" s="53"/>
      <c r="H68" s="57"/>
      <c r="I68" s="56"/>
      <c r="J68" s="56"/>
      <c r="K68" s="36" t="s">
        <v>65</v>
      </c>
      <c r="L68" s="83">
        <v>68</v>
      </c>
      <c r="M68" s="83"/>
      <c r="N68" s="63"/>
      <c r="O68" s="86" t="s">
        <v>254</v>
      </c>
      <c r="P68" s="88">
        <v>43174.16724537037</v>
      </c>
      <c r="Q68" s="86" t="s">
        <v>286</v>
      </c>
      <c r="R68" s="90" t="s">
        <v>304</v>
      </c>
      <c r="S68" s="86" t="s">
        <v>307</v>
      </c>
      <c r="T68" s="86" t="s">
        <v>320</v>
      </c>
      <c r="U68" s="90" t="s">
        <v>329</v>
      </c>
      <c r="V68" s="90" t="s">
        <v>329</v>
      </c>
      <c r="W68" s="88">
        <v>43174.16724537037</v>
      </c>
      <c r="X68" s="90" t="s">
        <v>401</v>
      </c>
      <c r="Y68" s="86"/>
      <c r="Z68" s="86"/>
      <c r="AA68" s="92" t="s">
        <v>446</v>
      </c>
      <c r="AB68" s="86"/>
      <c r="AC68" s="86" t="b">
        <v>0</v>
      </c>
      <c r="AD68" s="86">
        <v>4</v>
      </c>
      <c r="AE68" s="92" t="s">
        <v>449</v>
      </c>
      <c r="AF68" s="86" t="b">
        <v>0</v>
      </c>
      <c r="AG68" s="86" t="s">
        <v>453</v>
      </c>
      <c r="AH68" s="86"/>
      <c r="AI68" s="92" t="s">
        <v>449</v>
      </c>
      <c r="AJ68" s="86" t="b">
        <v>0</v>
      </c>
      <c r="AK68" s="86">
        <v>2</v>
      </c>
      <c r="AL68" s="92" t="s">
        <v>449</v>
      </c>
      <c r="AM68" s="86" t="s">
        <v>465</v>
      </c>
      <c r="AN68" s="86" t="b">
        <v>0</v>
      </c>
      <c r="AO68" s="92" t="s">
        <v>446</v>
      </c>
      <c r="AP68" s="86" t="s">
        <v>466</v>
      </c>
      <c r="AQ68" s="86">
        <v>0</v>
      </c>
      <c r="AR68" s="86">
        <v>0</v>
      </c>
      <c r="AS68" s="86"/>
      <c r="AT68" s="86"/>
      <c r="AU68" s="86"/>
      <c r="AV68" s="86"/>
      <c r="AW68" s="86"/>
      <c r="AX68" s="86"/>
      <c r="AY68" s="86"/>
      <c r="AZ68" s="86"/>
      <c r="BA68">
        <v>2</v>
      </c>
      <c r="BB68" s="85" t="str">
        <f>REPLACE(INDEX(GroupVertices[Group],MATCH(Edges[[#This Row],[Vertex 1]],GroupVertices[Vertex],0)),1,1,"")</f>
        <v>4</v>
      </c>
      <c r="BC68" s="85" t="str">
        <f>REPLACE(INDEX(GroupVertices[Group],MATCH(Edges[[#This Row],[Vertex 2]],GroupVertices[Vertex],0)),1,1,"")</f>
        <v>2</v>
      </c>
      <c r="BD68" s="51"/>
      <c r="BE68" s="52"/>
      <c r="BF68" s="51"/>
      <c r="BG68" s="52"/>
      <c r="BH68" s="51"/>
      <c r="BI68" s="52"/>
      <c r="BJ68" s="51"/>
      <c r="BK68" s="52"/>
      <c r="BL68" s="51"/>
    </row>
    <row r="69" spans="1:64" ht="30">
      <c r="A69" s="84" t="s">
        <v>244</v>
      </c>
      <c r="B69" s="84" t="s">
        <v>247</v>
      </c>
      <c r="C69" s="53" t="s">
        <v>1237</v>
      </c>
      <c r="D69" s="54">
        <v>10</v>
      </c>
      <c r="E69" s="65" t="s">
        <v>136</v>
      </c>
      <c r="F69" s="55">
        <v>12</v>
      </c>
      <c r="G69" s="53"/>
      <c r="H69" s="57"/>
      <c r="I69" s="56"/>
      <c r="J69" s="56"/>
      <c r="K69" s="36" t="s">
        <v>65</v>
      </c>
      <c r="L69" s="83">
        <v>69</v>
      </c>
      <c r="M69" s="83"/>
      <c r="N69" s="63"/>
      <c r="O69" s="86" t="s">
        <v>254</v>
      </c>
      <c r="P69" s="88">
        <v>43755.87563657408</v>
      </c>
      <c r="Q69" s="86" t="s">
        <v>287</v>
      </c>
      <c r="R69" s="86"/>
      <c r="S69" s="86"/>
      <c r="T69" s="86" t="s">
        <v>320</v>
      </c>
      <c r="U69" s="86"/>
      <c r="V69" s="90" t="s">
        <v>357</v>
      </c>
      <c r="W69" s="88">
        <v>43755.87563657408</v>
      </c>
      <c r="X69" s="90" t="s">
        <v>402</v>
      </c>
      <c r="Y69" s="86"/>
      <c r="Z69" s="86"/>
      <c r="AA69" s="92" t="s">
        <v>447</v>
      </c>
      <c r="AB69" s="86"/>
      <c r="AC69" s="86" t="b">
        <v>0</v>
      </c>
      <c r="AD69" s="86">
        <v>0</v>
      </c>
      <c r="AE69" s="92" t="s">
        <v>449</v>
      </c>
      <c r="AF69" s="86" t="b">
        <v>0</v>
      </c>
      <c r="AG69" s="86" t="s">
        <v>453</v>
      </c>
      <c r="AH69" s="86"/>
      <c r="AI69" s="92" t="s">
        <v>449</v>
      </c>
      <c r="AJ69" s="86" t="b">
        <v>0</v>
      </c>
      <c r="AK69" s="86">
        <v>2</v>
      </c>
      <c r="AL69" s="92" t="s">
        <v>446</v>
      </c>
      <c r="AM69" s="86" t="s">
        <v>465</v>
      </c>
      <c r="AN69" s="86" t="b">
        <v>0</v>
      </c>
      <c r="AO69" s="92" t="s">
        <v>446</v>
      </c>
      <c r="AP69" s="86" t="s">
        <v>176</v>
      </c>
      <c r="AQ69" s="86">
        <v>0</v>
      </c>
      <c r="AR69" s="86">
        <v>0</v>
      </c>
      <c r="AS69" s="86"/>
      <c r="AT69" s="86"/>
      <c r="AU69" s="86"/>
      <c r="AV69" s="86"/>
      <c r="AW69" s="86"/>
      <c r="AX69" s="86"/>
      <c r="AY69" s="86"/>
      <c r="AZ69" s="86"/>
      <c r="BA69">
        <v>2</v>
      </c>
      <c r="BB69" s="85" t="str">
        <f>REPLACE(INDEX(GroupVertices[Group],MATCH(Edges[[#This Row],[Vertex 1]],GroupVertices[Vertex],0)),1,1,"")</f>
        <v>4</v>
      </c>
      <c r="BC69" s="85" t="str">
        <f>REPLACE(INDEX(GroupVertices[Group],MATCH(Edges[[#This Row],[Vertex 2]],GroupVertices[Vertex],0)),1,1,"")</f>
        <v>2</v>
      </c>
      <c r="BD69" s="51"/>
      <c r="BE69" s="52"/>
      <c r="BF69" s="51"/>
      <c r="BG69" s="52"/>
      <c r="BH69" s="51"/>
      <c r="BI69" s="52"/>
      <c r="BJ69" s="51"/>
      <c r="BK69" s="52"/>
      <c r="BL69" s="51"/>
    </row>
    <row r="70" spans="1:64" ht="45">
      <c r="A70" s="84" t="s">
        <v>245</v>
      </c>
      <c r="B70" s="84" t="s">
        <v>253</v>
      </c>
      <c r="C70" s="53" t="s">
        <v>1236</v>
      </c>
      <c r="D70" s="54">
        <v>3</v>
      </c>
      <c r="E70" s="65" t="s">
        <v>132</v>
      </c>
      <c r="F70" s="55">
        <v>35</v>
      </c>
      <c r="G70" s="53"/>
      <c r="H70" s="57"/>
      <c r="I70" s="56"/>
      <c r="J70" s="56"/>
      <c r="K70" s="36" t="s">
        <v>65</v>
      </c>
      <c r="L70" s="83">
        <v>70</v>
      </c>
      <c r="M70" s="83"/>
      <c r="N70" s="63"/>
      <c r="O70" s="86" t="s">
        <v>254</v>
      </c>
      <c r="P70" s="88">
        <v>43759.1328125</v>
      </c>
      <c r="Q70" s="86" t="s">
        <v>288</v>
      </c>
      <c r="R70" s="90" t="s">
        <v>305</v>
      </c>
      <c r="S70" s="86" t="s">
        <v>312</v>
      </c>
      <c r="T70" s="86"/>
      <c r="U70" s="86"/>
      <c r="V70" s="90" t="s">
        <v>358</v>
      </c>
      <c r="W70" s="88">
        <v>43759.1328125</v>
      </c>
      <c r="X70" s="90" t="s">
        <v>403</v>
      </c>
      <c r="Y70" s="86"/>
      <c r="Z70" s="86"/>
      <c r="AA70" s="92" t="s">
        <v>448</v>
      </c>
      <c r="AB70" s="86"/>
      <c r="AC70" s="86" t="b">
        <v>0</v>
      </c>
      <c r="AD70" s="86">
        <v>0</v>
      </c>
      <c r="AE70" s="92" t="s">
        <v>449</v>
      </c>
      <c r="AF70" s="86" t="b">
        <v>0</v>
      </c>
      <c r="AG70" s="86" t="s">
        <v>453</v>
      </c>
      <c r="AH70" s="86"/>
      <c r="AI70" s="92" t="s">
        <v>449</v>
      </c>
      <c r="AJ70" s="86" t="b">
        <v>0</v>
      </c>
      <c r="AK70" s="86">
        <v>0</v>
      </c>
      <c r="AL70" s="92" t="s">
        <v>449</v>
      </c>
      <c r="AM70" s="86" t="s">
        <v>459</v>
      </c>
      <c r="AN70" s="86" t="b">
        <v>0</v>
      </c>
      <c r="AO70" s="92" t="s">
        <v>448</v>
      </c>
      <c r="AP70" s="86" t="s">
        <v>176</v>
      </c>
      <c r="AQ70" s="86">
        <v>0</v>
      </c>
      <c r="AR70" s="86">
        <v>0</v>
      </c>
      <c r="AS70" s="86"/>
      <c r="AT70" s="86"/>
      <c r="AU70" s="86"/>
      <c r="AV70" s="86"/>
      <c r="AW70" s="86"/>
      <c r="AX70" s="86"/>
      <c r="AY70" s="86"/>
      <c r="AZ70" s="86"/>
      <c r="BA70">
        <v>1</v>
      </c>
      <c r="BB70" s="85" t="str">
        <f>REPLACE(INDEX(GroupVertices[Group],MATCH(Edges[[#This Row],[Vertex 1]],GroupVertices[Vertex],0)),1,1,"")</f>
        <v>2</v>
      </c>
      <c r="BC70" s="85" t="str">
        <f>REPLACE(INDEX(GroupVertices[Group],MATCH(Edges[[#This Row],[Vertex 2]],GroupVertices[Vertex],0)),1,1,"")</f>
        <v>2</v>
      </c>
      <c r="BD70" s="51">
        <v>0</v>
      </c>
      <c r="BE70" s="52">
        <v>0</v>
      </c>
      <c r="BF70" s="51">
        <v>0</v>
      </c>
      <c r="BG70" s="52">
        <v>0</v>
      </c>
      <c r="BH70" s="51">
        <v>0</v>
      </c>
      <c r="BI70" s="52">
        <v>0</v>
      </c>
      <c r="BJ70" s="51">
        <v>16</v>
      </c>
      <c r="BK70" s="52">
        <v>100</v>
      </c>
      <c r="BL70" s="51">
        <v>16</v>
      </c>
    </row>
    <row r="71" spans="1:64" ht="45">
      <c r="A71" s="84" t="s">
        <v>245</v>
      </c>
      <c r="B71" s="84" t="s">
        <v>247</v>
      </c>
      <c r="C71" s="53" t="s">
        <v>1236</v>
      </c>
      <c r="D71" s="54">
        <v>3</v>
      </c>
      <c r="E71" s="65" t="s">
        <v>132</v>
      </c>
      <c r="F71" s="55">
        <v>35</v>
      </c>
      <c r="G71" s="53"/>
      <c r="H71" s="57"/>
      <c r="I71" s="56"/>
      <c r="J71" s="56"/>
      <c r="K71" s="36" t="s">
        <v>65</v>
      </c>
      <c r="L71" s="83">
        <v>71</v>
      </c>
      <c r="M71" s="83"/>
      <c r="N71" s="63"/>
      <c r="O71" s="86" t="s">
        <v>254</v>
      </c>
      <c r="P71" s="88">
        <v>43759.1328125</v>
      </c>
      <c r="Q71" s="86" t="s">
        <v>288</v>
      </c>
      <c r="R71" s="90" t="s">
        <v>305</v>
      </c>
      <c r="S71" s="86" t="s">
        <v>312</v>
      </c>
      <c r="T71" s="86"/>
      <c r="U71" s="86"/>
      <c r="V71" s="90" t="s">
        <v>358</v>
      </c>
      <c r="W71" s="88">
        <v>43759.1328125</v>
      </c>
      <c r="X71" s="90" t="s">
        <v>403</v>
      </c>
      <c r="Y71" s="86"/>
      <c r="Z71" s="86"/>
      <c r="AA71" s="92" t="s">
        <v>448</v>
      </c>
      <c r="AB71" s="86"/>
      <c r="AC71" s="86" t="b">
        <v>0</v>
      </c>
      <c r="AD71" s="86">
        <v>0</v>
      </c>
      <c r="AE71" s="92" t="s">
        <v>449</v>
      </c>
      <c r="AF71" s="86" t="b">
        <v>0</v>
      </c>
      <c r="AG71" s="86" t="s">
        <v>453</v>
      </c>
      <c r="AH71" s="86"/>
      <c r="AI71" s="92" t="s">
        <v>449</v>
      </c>
      <c r="AJ71" s="86" t="b">
        <v>0</v>
      </c>
      <c r="AK71" s="86">
        <v>0</v>
      </c>
      <c r="AL71" s="92" t="s">
        <v>449</v>
      </c>
      <c r="AM71" s="86" t="s">
        <v>459</v>
      </c>
      <c r="AN71" s="86" t="b">
        <v>0</v>
      </c>
      <c r="AO71" s="92" t="s">
        <v>448</v>
      </c>
      <c r="AP71" s="86" t="s">
        <v>176</v>
      </c>
      <c r="AQ71" s="86">
        <v>0</v>
      </c>
      <c r="AR71" s="86">
        <v>0</v>
      </c>
      <c r="AS71" s="86"/>
      <c r="AT71" s="86"/>
      <c r="AU71" s="86"/>
      <c r="AV71" s="86"/>
      <c r="AW71" s="86"/>
      <c r="AX71" s="86"/>
      <c r="AY71" s="86"/>
      <c r="AZ71" s="86"/>
      <c r="BA71">
        <v>1</v>
      </c>
      <c r="BB71" s="85" t="str">
        <f>REPLACE(INDEX(GroupVertices[Group],MATCH(Edges[[#This Row],[Vertex 1]],GroupVertices[Vertex],0)),1,1,"")</f>
        <v>2</v>
      </c>
      <c r="BC71" s="85" t="str">
        <f>REPLACE(INDEX(GroupVertices[Group],MATCH(Edges[[#This Row],[Vertex 2]],GroupVertices[Vertex],0)),1,1,"")</f>
        <v>2</v>
      </c>
      <c r="BD71" s="51"/>
      <c r="BE71" s="52"/>
      <c r="BF71" s="51"/>
      <c r="BG71" s="52"/>
      <c r="BH71" s="51"/>
      <c r="BI71" s="52"/>
      <c r="BJ71" s="51"/>
      <c r="BK71" s="52"/>
      <c r="BL71"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R3" r:id="rId1" display="https://www.afscme.org/now/the-affordable-care-act-is-not-jenga-its-not-a-game-period"/>
    <hyperlink ref="R4" r:id="rId2" display="https://www.kff.org/health-costs/press-release/poll-nearly-1-in-4-americans-taking-prescription-drugs-say-its-difficult-to-afford-medicines-including-larger-shares-with-low-incomes/"/>
    <hyperlink ref="R6" r:id="rId3" display="https://www.afscme.org/now/the-affordable-care-act-is-not-jenga-its-not-a-game-period"/>
    <hyperlink ref="R11" r:id="rId4" display="http://this.is/this.is/"/>
    <hyperlink ref="R18" r:id="rId5" display="https://www.kff.org/slideshow/public-opinion-on-womens-health-and-preventive-care/?utm_source=dlvr.it&amp;utm_medium=twitter"/>
    <hyperlink ref="R19" r:id="rId6" display="https://www.kff.org/presidents-message/?utm_source=dlvr.it&amp;utm_medium=twitter"/>
    <hyperlink ref="R20" r:id="rId7" display="https://www.kff.org/data-collection/mental-health-and-substance-use/?utm_source=dlvr.it&amp;utm_medium=twitter"/>
    <hyperlink ref="R21" r:id="rId8" display="https://www.kff.org/disparities-policy/fact-sheet/president-trumps-proclamation-suspending-entry-for-immigrants-without-health-coverage/?utm_source=dlvr.it&amp;utm_medium=twitter"/>
    <hyperlink ref="R22" r:id="rId9" display="https://www.kff.org/medicaid/event/addressing-health-and-social-needs-of-californias-immigrant-families-lessons-learned-from-local-responses-and-future-priorities/?utm_source=dlvr.it&amp;utm_medium=twitter"/>
    <hyperlink ref="R23" r:id="rId10" display="https://www.kff.org/global-health-policy/fact-sheet/the-u-s-government-and-global-polio-efforts/?utm_source=dlvr.it&amp;utm_medium=twitter"/>
    <hyperlink ref="R24" r:id="rId11" display="https://www.kff.org/slideshow/public-opinion-on-womens-health-and-preventive-care/?utm_source=dlvr.it&amp;utm_medium=twitter"/>
    <hyperlink ref="R27" r:id="rId12" display="https://www.healthsystemtracker.org/brief/how-affordability-of-health-care-varies-by-income-among-people-with-employer-coverage/"/>
    <hyperlink ref="R33" r:id="rId13" display="https://www.healthsystemtracker.org/brief/how-affordability-of-health-care-varies-by-income-among-people-with-employer-coverage/"/>
    <hyperlink ref="R52" r:id="rId14" display="https://www.kff.org/hivaids/poll-finding/kff-health-tracking-poll-march-2019/"/>
    <hyperlink ref="R54" r:id="rId15" display="https://www.bmj.com/content/367/bmj.l5885"/>
    <hyperlink ref="R55" r:id="rId16" display="https://www.bmj.com/content/367/bmj.l5885"/>
    <hyperlink ref="R56" r:id="rId17" display="https://www.bmj.com/content/367/bmj.l5885"/>
    <hyperlink ref="R57" r:id="rId18" display="https://www.kff.org/health-reform/poll-finding/kff-health-tracking-poll-october-2019"/>
    <hyperlink ref="R61" r:id="rId19" display="https://www.washingtonpost.com/local/education/survey-finds-evidence-of-widespread-sexual-violence-at-33-universities/2019/10/14/bd75dcde-ee82-11e9-b648-76bcf86eb67e_story.html?hootPostID=99a126f1bdb350cc7aabe42d326b4d3d"/>
    <hyperlink ref="R62" r:id="rId20" display="https://www.washingtonpost.com/local/education/survey-finds-evidence-of-widespread-sexual-violence-at-33-universities/2019/10/14/bd75dcde-ee82-11e9-b648-76bcf86eb67e_story.html?hootPostID=99a126f1bdb350cc7aabe42d326b4d3d"/>
    <hyperlink ref="R63" r:id="rId21" display="https://www.kff.org/medicaid/press-release/many-community-health-centers-report-that-immigrant-patients-are-declining-to-enroll-in-medicaid-or-renew-their-coverage-amid-concerns-about-changes-to-public-charge-rules/?hootPostID=ad18b216cf1482ac5d95aee4950a144a"/>
    <hyperlink ref="R64" r:id="rId22" display="http://kff.org/health-reform/press-release/an-estimated-52-million-adults-have-pre-existing-conditions-that-would-make-them-uninsurable-pre-obamacare/?utm_sq=fozcn8izas&amp;utm_source=Twitter&amp;utm_medium=social&amp;utm_campaign=PreexistingOrg&amp;utm_content=News+and+Stats"/>
    <hyperlink ref="R66" r:id="rId23" display="http://kff.org/health-reform/press-release/an-estimated-52-million-adults-have-pre-existing-conditions-that-would-make-them-uninsurable-pre-obamacare/?utm_sq=fozcn8izas&amp;utm_source=Twitter&amp;utm_medium=social&amp;utm_campaign=PreexistingOrg&amp;utm_content=News+and+Stats"/>
    <hyperlink ref="R68" r:id="rId24" display="http://kff.org/health-reform/press-release/an-estimated-52-million-adults-have-pre-existing-conditions-that-would-make-them-uninsurable-pre-obamacare/?utm_sq=fozcn8izas&amp;utm_source=Twitter&amp;utm_medium=social&amp;utm_campaign=PreexistingOrg&amp;utm_content=News+and+Stats"/>
    <hyperlink ref="R70" r:id="rId25" display="https://www.slideshare.net/KaiserFamilyFoundation/public-opinion-on-singlepayer-national-health-plans-and-expanding-access-to-medicare-coverage-182398494?ref=https://www.kff.org/slideshow/public-opinion-on-single-payer-national-health-plans-and-expanding-access-to-medicare-coverage/"/>
    <hyperlink ref="R71" r:id="rId26" display="https://www.slideshare.net/KaiserFamilyFoundation/public-opinion-on-singlepayer-national-health-plans-and-expanding-access-to-medicare-coverage-182398494?ref=https://www.kff.org/slideshow/public-opinion-on-single-payer-national-health-plans-and-expanding-access-to-medicare-coverage/"/>
    <hyperlink ref="U3" r:id="rId27" display="https://pbs.twimg.com/media/DyGMEU5WoAA2Ud7.jpg"/>
    <hyperlink ref="U4" r:id="rId28" display="https://pbs.twimg.com/media/EGTGOPPUEAA_ANa.jpg"/>
    <hyperlink ref="U6" r:id="rId29" display="https://pbs.twimg.com/media/DyGMEU5WoAA2Ud7.jpg"/>
    <hyperlink ref="U11" r:id="rId30" display="https://pbs.twimg.com/media/EGdaF_fXUAAjlJ0.jpg"/>
    <hyperlink ref="U18" r:id="rId31" display="https://pbs.twimg.com/media/EGDw5caU4AAc-Ip.png"/>
    <hyperlink ref="U21" r:id="rId32" display="https://pbs.twimg.com/media/EGiBII1UcAAT3qh.png"/>
    <hyperlink ref="U23" r:id="rId33" display="https://pbs.twimg.com/media/EGn0mWoVUAAPfpN.png"/>
    <hyperlink ref="U52" r:id="rId34" display="https://pbs.twimg.com/media/EBS81jNXoAAJU5k.jpg"/>
    <hyperlink ref="U57" r:id="rId35" display="https://pbs.twimg.com/media/EG5J_JQXYAIfOcF.jpg"/>
    <hyperlink ref="U64" r:id="rId36" display="https://pbs.twimg.com/media/DYTRESBW4AAW3zB.jpg"/>
    <hyperlink ref="U66" r:id="rId37" display="https://pbs.twimg.com/media/DYTRESBW4AAW3zB.jpg"/>
    <hyperlink ref="U68" r:id="rId38" display="https://pbs.twimg.com/media/DYTRESBW4AAW3zB.jpg"/>
    <hyperlink ref="V3" r:id="rId39" display="https://pbs.twimg.com/media/DyGMEU5WoAA2Ud7.jpg"/>
    <hyperlink ref="V4" r:id="rId40" display="https://pbs.twimg.com/media/EGTGOPPUEAA_ANa.jpg"/>
    <hyperlink ref="V5" r:id="rId41" display="http://pbs.twimg.com/profile_images/1091445511033417728/ntc9o_TR_normal.png"/>
    <hyperlink ref="V6" r:id="rId42" display="https://pbs.twimg.com/media/DyGMEU5WoAA2Ud7.jpg"/>
    <hyperlink ref="V7" r:id="rId43" display="http://pbs.twimg.com/profile_images/1017555241242247168/5tfCCIQt_normal.jpg"/>
    <hyperlink ref="V8" r:id="rId44" display="http://pbs.twimg.com/profile_images/1017555241242247168/5tfCCIQt_normal.jpg"/>
    <hyperlink ref="V9" r:id="rId45" display="http://pbs.twimg.com/profile_images/1175196416853106689/SnhYhv44_normal.jpg"/>
    <hyperlink ref="V10" r:id="rId46" display="http://pbs.twimg.com/profile_images/1175196416853106689/SnhYhv44_normal.jpg"/>
    <hyperlink ref="V11" r:id="rId47" display="https://pbs.twimg.com/media/EGdaF_fXUAAjlJ0.jpg"/>
    <hyperlink ref="V12" r:id="rId48" display="http://pbs.twimg.com/profile_images/1175182200813154304/vG7dYQ59_normal.jpg"/>
    <hyperlink ref="V13" r:id="rId49" display="http://pbs.twimg.com/profile_images/1175182200813154304/vG7dYQ59_normal.jpg"/>
    <hyperlink ref="V14" r:id="rId50" display="http://pbs.twimg.com/profile_images/903057288193347589/10sGDMBm_normal.jpg"/>
    <hyperlink ref="V15" r:id="rId51" display="http://pbs.twimg.com/profile_images/903057288193347589/10sGDMBm_normal.jpg"/>
    <hyperlink ref="V16" r:id="rId52" display="http://pbs.twimg.com/profile_images/903057288193347589/10sGDMBm_normal.jpg"/>
    <hyperlink ref="V17" r:id="rId53" display="http://pbs.twimg.com/profile_images/992502344649707520/850ZeMs3_normal.jpg"/>
    <hyperlink ref="V18" r:id="rId54" display="https://pbs.twimg.com/media/EGDw5caU4AAc-Ip.png"/>
    <hyperlink ref="V19" r:id="rId55" display="http://pbs.twimg.com/profile_images/992502344649707520/850ZeMs3_normal.jpg"/>
    <hyperlink ref="V20" r:id="rId56" display="http://pbs.twimg.com/profile_images/992502344649707520/850ZeMs3_normal.jpg"/>
    <hyperlink ref="V21" r:id="rId57" display="https://pbs.twimg.com/media/EGiBII1UcAAT3qh.png"/>
    <hyperlink ref="V22" r:id="rId58" display="http://pbs.twimg.com/profile_images/992502344649707520/850ZeMs3_normal.jpg"/>
    <hyperlink ref="V23" r:id="rId59" display="https://pbs.twimg.com/media/EGn0mWoVUAAPfpN.png"/>
    <hyperlink ref="V24" r:id="rId60" display="http://pbs.twimg.com/profile_images/992502344649707520/850ZeMs3_normal.jpg"/>
    <hyperlink ref="V25" r:id="rId61" display="http://pbs.twimg.com/profile_images/992502344649707520/850ZeMs3_normal.jpg"/>
    <hyperlink ref="V26" r:id="rId62" display="http://pbs.twimg.com/profile_images/992502344649707520/850ZeMs3_normal.jpg"/>
    <hyperlink ref="V27" r:id="rId63" display="http://pbs.twimg.com/profile_images/453594841952178176/JVztKW_R_normal.jpeg"/>
    <hyperlink ref="V28" r:id="rId64" display="http://pbs.twimg.com/profile_images/985586438421938176/5FY3Re_L_normal.jpg"/>
    <hyperlink ref="V29" r:id="rId65" display="http://pbs.twimg.com/profile_images/1103137277805359104/TMxkxJiQ_normal.png"/>
    <hyperlink ref="V30" r:id="rId66" display="http://pbs.twimg.com/profile_images/709535597149478912/GYljRy8l_normal.jpg"/>
    <hyperlink ref="V31" r:id="rId67" display="http://pbs.twimg.com/profile_images/1158747369791524865/PRDiB5xT_normal.jpg"/>
    <hyperlink ref="V32" r:id="rId68" display="http://pbs.twimg.com/profile_images/838818867329671170/snQTOLvs_normal.jpg"/>
    <hyperlink ref="V33" r:id="rId69" display="http://pbs.twimg.com/profile_images/453594841952178176/JVztKW_R_normal.jpeg"/>
    <hyperlink ref="V34" r:id="rId70" display="http://pbs.twimg.com/profile_images/1906930117/bk4_front_normal.jpg"/>
    <hyperlink ref="V35" r:id="rId71" display="http://pbs.twimg.com/profile_images/378800000267475889/443ff5fdbc93a49e4fdfa9eae19f80d0_normal.jpeg"/>
    <hyperlink ref="V36" r:id="rId72" display="http://pbs.twimg.com/profile_images/1177673110394429441/3N8ggS_M_normal.jpg"/>
    <hyperlink ref="V37" r:id="rId73" display="http://pbs.twimg.com/profile_images/1157675818291736576/wvUNtVBP_normal.jpg"/>
    <hyperlink ref="V38" r:id="rId74" display="http://pbs.twimg.com/profile_images/1157675818291736576/wvUNtVBP_normal.jpg"/>
    <hyperlink ref="V39" r:id="rId75" display="http://pbs.twimg.com/profile_images/1256401918/P_00091_normal.JPG"/>
    <hyperlink ref="V40" r:id="rId76" display="http://pbs.twimg.com/profile_images/807439041008439296/c91P6Sxt_normal.jpg"/>
    <hyperlink ref="V41" r:id="rId77" display="http://pbs.twimg.com/profile_images/1153057810353180672/x71f4ANf_normal.jpg"/>
    <hyperlink ref="V42" r:id="rId78" display="http://pbs.twimg.com/profile_images/1008512507072393216/Ob9f2i1T_normal.jpg"/>
    <hyperlink ref="V43" r:id="rId79" display="http://pbs.twimg.com/profile_images/1008512507072393216/Ob9f2i1T_normal.jpg"/>
    <hyperlink ref="V44" r:id="rId80" display="http://pbs.twimg.com/profile_images/620124606125355008/Z7jolz_M_normal.jpg"/>
    <hyperlink ref="V45" r:id="rId81" display="http://pbs.twimg.com/profile_images/620124606125355008/Z7jolz_M_normal.jpg"/>
    <hyperlink ref="V46" r:id="rId82" display="http://pbs.twimg.com/profile_images/620124606125355008/Z7jolz_M_normal.jpg"/>
    <hyperlink ref="V47" r:id="rId83" display="http://pbs.twimg.com/profile_images/620124606125355008/Z7jolz_M_normal.jpg"/>
    <hyperlink ref="V48" r:id="rId84" display="http://pbs.twimg.com/profile_images/974083044268216320/QMrPA_Dp_normal.jpg"/>
    <hyperlink ref="V49" r:id="rId85" display="http://pbs.twimg.com/profile_images/974083044268216320/QMrPA_Dp_normal.jpg"/>
    <hyperlink ref="V50" r:id="rId86" display="http://pbs.twimg.com/profile_images/974083044268216320/QMrPA_Dp_normal.jpg"/>
    <hyperlink ref="V51" r:id="rId87" display="http://pbs.twimg.com/profile_images/653375721415553024/tG9paGNb_normal.jpg"/>
    <hyperlink ref="V52" r:id="rId88" display="https://pbs.twimg.com/media/EBS81jNXoAAJU5k.jpg"/>
    <hyperlink ref="V53" r:id="rId89" display="http://pbs.twimg.com/profile_images/423927594778509312/YvugPha5_normal.jpeg"/>
    <hyperlink ref="V54" r:id="rId90" display="http://pbs.twimg.com/profile_images/1446714635/headshot_beard_normal.jpg"/>
    <hyperlink ref="V55" r:id="rId91" display="http://pbs.twimg.com/profile_images/1446714635/headshot_beard_normal.jpg"/>
    <hyperlink ref="V56" r:id="rId92" display="http://pbs.twimg.com/profile_images/1446714635/headshot_beard_normal.jpg"/>
    <hyperlink ref="V57" r:id="rId93" display="https://pbs.twimg.com/media/EG5J_JQXYAIfOcF.jpg"/>
    <hyperlink ref="V58" r:id="rId94" display="http://pbs.twimg.com/profile_images/423927594778509312/YvugPha5_normal.jpeg"/>
    <hyperlink ref="V59" r:id="rId95" display="http://pbs.twimg.com/profile_images/772106061700558848/DFssL6vW_normal.jpg"/>
    <hyperlink ref="V60" r:id="rId96" display="http://pbs.twimg.com/profile_images/772106061700558848/DFssL6vW_normal.jpg"/>
    <hyperlink ref="V61" r:id="rId97" display="http://pbs.twimg.com/profile_images/1110562772398551041/PCB5Kjbj_normal.png"/>
    <hyperlink ref="V62" r:id="rId98" display="http://pbs.twimg.com/profile_images/1110562772398551041/PCB5Kjbj_normal.png"/>
    <hyperlink ref="V63" r:id="rId99" display="http://pbs.twimg.com/profile_images/1110562772398551041/PCB5Kjbj_normal.png"/>
    <hyperlink ref="V64" r:id="rId100" display="https://pbs.twimg.com/media/DYTRESBW4AAW3zB.jpg"/>
    <hyperlink ref="V65" r:id="rId101" display="http://pbs.twimg.com/profile_images/797975493442093056/kgbgNdGl_normal.jpg"/>
    <hyperlink ref="V66" r:id="rId102" display="https://pbs.twimg.com/media/DYTRESBW4AAW3zB.jpg"/>
    <hyperlink ref="V67" r:id="rId103" display="http://pbs.twimg.com/profile_images/797975493442093056/kgbgNdGl_normal.jpg"/>
    <hyperlink ref="V68" r:id="rId104" display="https://pbs.twimg.com/media/DYTRESBW4AAW3zB.jpg"/>
    <hyperlink ref="V69" r:id="rId105" display="http://pbs.twimg.com/profile_images/797975493442093056/kgbgNdGl_normal.jpg"/>
    <hyperlink ref="V70" r:id="rId106" display="http://pbs.twimg.com/profile_images/695318180802248704/bAdG0-_6_normal.jpg"/>
    <hyperlink ref="V71" r:id="rId107" display="http://pbs.twimg.com/profile_images/695318180802248704/bAdG0-_6_normal.jpg"/>
    <hyperlink ref="X3" r:id="rId108" display="https://twitter.com/#!/deniseduncanrn/status/1090306592942239744"/>
    <hyperlink ref="X4" r:id="rId109" display="https://twitter.com/#!/coherus_bio/status/1181286953242652672"/>
    <hyperlink ref="X5" r:id="rId110" display="https://twitter.com/#!/chaperonycon/status/1181465346097713152"/>
    <hyperlink ref="X6" r:id="rId111" display="https://twitter.com/#!/deniseduncanrn/status/1090306592942239744"/>
    <hyperlink ref="X7" r:id="rId112" display="https://twitter.com/#!/blanketcrap/status/1181538159202488320"/>
    <hyperlink ref="X8" r:id="rId113" display="https://twitter.com/#!/blanketcrap/status/1181538159202488320"/>
    <hyperlink ref="X9" r:id="rId114" display="https://twitter.com/#!/goldgallant/status/1182013736539869185"/>
    <hyperlink ref="X10" r:id="rId115" display="https://twitter.com/#!/goldgallant/status/1182013736539869185"/>
    <hyperlink ref="X11" r:id="rId116" display="https://twitter.com/#!/noreenwise777/status/1182012502554693632"/>
    <hyperlink ref="X12" r:id="rId117" display="https://twitter.com/#!/johnmah97954937/status/1182016088466280448"/>
    <hyperlink ref="X13" r:id="rId118" display="https://twitter.com/#!/johnmah97954937/status/1182016088466280448"/>
    <hyperlink ref="X14" r:id="rId119" display="https://twitter.com/#!/chelsearice/status/1182044232225193984"/>
    <hyperlink ref="X15" r:id="rId120" display="https://twitter.com/#!/chelsearice/status/1182044232225193984"/>
    <hyperlink ref="X16" r:id="rId121" display="https://twitter.com/#!/chelsearice/status/1182044232225193984"/>
    <hyperlink ref="X17" r:id="rId122" display="https://twitter.com/#!/healthpolicynew/status/1183384424160944130"/>
    <hyperlink ref="X18" r:id="rId123" display="https://twitter.com/#!/healthpolicynew/status/1180207974628777984"/>
    <hyperlink ref="X19" r:id="rId124" display="https://twitter.com/#!/healthpolicynew/status/1181703071832801280"/>
    <hyperlink ref="X20" r:id="rId125" display="https://twitter.com/#!/healthpolicynew/status/1182336877241593856"/>
    <hyperlink ref="X21" r:id="rId126" display="https://twitter.com/#!/healthpolicynew/status/1182336881842802688"/>
    <hyperlink ref="X22" r:id="rId127" display="https://twitter.com/#!/healthpolicynew/status/1182382297644847104"/>
    <hyperlink ref="X23" r:id="rId128" display="https://twitter.com/#!/healthpolicynew/status/1182745318707712000"/>
    <hyperlink ref="X24" r:id="rId129" display="https://twitter.com/#!/healthpolicynew/status/1183384419345846274"/>
    <hyperlink ref="X25" r:id="rId130" display="https://twitter.com/#!/healthpolicynew/status/1183384424160944130"/>
    <hyperlink ref="X26" r:id="rId131" display="https://twitter.com/#!/healthpolicynew/status/1183384424160944130"/>
    <hyperlink ref="X27" r:id="rId132" display="https://twitter.com/#!/reubenesp/status/1183423380457848837"/>
    <hyperlink ref="X28" r:id="rId133" display="https://twitter.com/#!/angryvoters/status/1183871932002787328"/>
    <hyperlink ref="X29" r:id="rId134" display="https://twitter.com/#!/phpress/status/1183872240737083392"/>
    <hyperlink ref="X30" r:id="rId135" display="https://twitter.com/#!/aimeedemaio/status/1183872276757962752"/>
    <hyperlink ref="X31" r:id="rId136" display="https://twitter.com/#!/hoosierjjr/status/1183872860772810754"/>
    <hyperlink ref="X32" r:id="rId137" display="https://twitter.com/#!/colorado4bernie/status/1183874178824294400"/>
    <hyperlink ref="X33" r:id="rId138" display="https://twitter.com/#!/reubenesp/status/1183423380457848837"/>
    <hyperlink ref="X34" r:id="rId139" display="https://twitter.com/#!/drdaveanddee/status/1183875900766486531"/>
    <hyperlink ref="X35" r:id="rId140" display="https://twitter.com/#!/aikencountydems/status/1184062722046119936"/>
    <hyperlink ref="X36" r:id="rId141" display="https://twitter.com/#!/smayranderson/status/1184063150188052480"/>
    <hyperlink ref="X37" r:id="rId142" display="https://twitter.com/#!/brianhurn/status/1184064141348233216"/>
    <hyperlink ref="X38" r:id="rId143" display="https://twitter.com/#!/brianhurn/status/1184064141348233216"/>
    <hyperlink ref="X39" r:id="rId144" display="https://twitter.com/#!/dancygeorgia/status/1184065145544347648"/>
    <hyperlink ref="X40" r:id="rId145" display="https://twitter.com/#!/ttaraila3/status/1184065327602323456"/>
    <hyperlink ref="X41" r:id="rId146" display="https://twitter.com/#!/rudnicknoah/status/1184066247257772032"/>
    <hyperlink ref="X42" r:id="rId147" display="https://twitter.com/#!/a_sue_growsinbk/status/1184070538995666945"/>
    <hyperlink ref="X43" r:id="rId148" display="https://twitter.com/#!/a_sue_growsinbk/status/1184070538995666945"/>
    <hyperlink ref="X44" r:id="rId149" display="https://twitter.com/#!/middleclassdem/status/1184063759892897792"/>
    <hyperlink ref="X45" r:id="rId150" display="https://twitter.com/#!/middleclassdem/status/1184063759892897792"/>
    <hyperlink ref="X46" r:id="rId151" display="https://twitter.com/#!/middleclassdem/status/1184064675828260864"/>
    <hyperlink ref="X47" r:id="rId152" display="https://twitter.com/#!/middleclassdem/status/1184064675828260864"/>
    <hyperlink ref="X48" r:id="rId153" display="https://twitter.com/#!/consdemo/status/1184079239567564800"/>
    <hyperlink ref="X49" r:id="rId154" display="https://twitter.com/#!/consdemo/status/1184079239567564800"/>
    <hyperlink ref="X50" r:id="rId155" display="https://twitter.com/#!/consdemo/status/1184079239567564800"/>
    <hyperlink ref="X51" r:id="rId156" display="https://twitter.com/#!/bukiwilliams/status/1184098611413573638"/>
    <hyperlink ref="X52" r:id="rId157" display="https://twitter.com/#!/kff/status/1158758634731520000"/>
    <hyperlink ref="X53" r:id="rId158" display="https://twitter.com/#!/craigpalosky/status/1181556671954477056"/>
    <hyperlink ref="X54" r:id="rId159" display="https://twitter.com/#!/levshapiro/status/1184181815277432832"/>
    <hyperlink ref="X55" r:id="rId160" display="https://twitter.com/#!/levshapiro/status/1184181815277432832"/>
    <hyperlink ref="X56" r:id="rId161" display="https://twitter.com/#!/levshapiro/status/1184181815277432832"/>
    <hyperlink ref="X57" r:id="rId162" display="https://twitter.com/#!/ddiamond/status/1184062612637663232"/>
    <hyperlink ref="X58" r:id="rId163" display="https://twitter.com/#!/craigpalosky/status/1184126607243563009"/>
    <hyperlink ref="X59" r:id="rId164" display="https://twitter.com/#!/brenda11831/status/1184188027167498247"/>
    <hyperlink ref="X60" r:id="rId165" display="https://twitter.com/#!/brenda11831/status/1184188027167498247"/>
    <hyperlink ref="X61" r:id="rId166" display="https://twitter.com/#!/pndblog/status/1184189827983523842"/>
    <hyperlink ref="X62" r:id="rId167" display="https://twitter.com/#!/pndblog/status/1184189827983523842"/>
    <hyperlink ref="X63" r:id="rId168" display="https://twitter.com/#!/pndblog/status/1184204875283996673"/>
    <hyperlink ref="X64" r:id="rId169" display="https://twitter.com/#!/preexistingorg/status/974133295335297025"/>
    <hyperlink ref="X65" r:id="rId170" display="https://twitter.com/#!/preexistingorg/status/1184937357612666894"/>
    <hyperlink ref="X66" r:id="rId171" display="https://twitter.com/#!/preexistingorg/status/974133295335297025"/>
    <hyperlink ref="X67" r:id="rId172" display="https://twitter.com/#!/preexistingorg/status/1184937357612666894"/>
    <hyperlink ref="X68" r:id="rId173" display="https://twitter.com/#!/preexistingorg/status/974133295335297025"/>
    <hyperlink ref="X69" r:id="rId174" display="https://twitter.com/#!/preexistingorg/status/1184937357612666894"/>
    <hyperlink ref="X70" r:id="rId175" display="https://twitter.com/#!/randalldrew/status/1186117718430420992"/>
    <hyperlink ref="X71" r:id="rId176" display="https://twitter.com/#!/randalldrew/status/1186117718430420992"/>
    <hyperlink ref="AZ42" r:id="rId177" display="https://api.twitter.com/1.1/geo/id/01a9a39529b27f36.json"/>
    <hyperlink ref="AZ43" r:id="rId178" display="https://api.twitter.com/1.1/geo/id/01a9a39529b27f36.json"/>
  </hyperlinks>
  <printOptions/>
  <pageMargins left="0.7" right="0.7" top="0.75" bottom="0.75" header="0.3" footer="0.3"/>
  <pageSetup horizontalDpi="600" verticalDpi="600" orientation="portrait" r:id="rId182"/>
  <legacyDrawing r:id="rId180"/>
  <tableParts>
    <tablePart r:id="rId18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1148</v>
      </c>
      <c r="B1" s="13" t="s">
        <v>1149</v>
      </c>
      <c r="C1" s="13" t="s">
        <v>1142</v>
      </c>
      <c r="D1" s="13" t="s">
        <v>1143</v>
      </c>
      <c r="E1" s="13" t="s">
        <v>1150</v>
      </c>
      <c r="F1" s="13" t="s">
        <v>144</v>
      </c>
      <c r="G1" s="13" t="s">
        <v>1151</v>
      </c>
      <c r="H1" s="13" t="s">
        <v>1152</v>
      </c>
      <c r="I1" s="13" t="s">
        <v>1153</v>
      </c>
      <c r="J1" s="13" t="s">
        <v>1154</v>
      </c>
      <c r="K1" s="13" t="s">
        <v>1155</v>
      </c>
      <c r="L1" s="13" t="s">
        <v>1156</v>
      </c>
    </row>
    <row r="2" spans="1:12" ht="15">
      <c r="A2" s="91" t="s">
        <v>882</v>
      </c>
      <c r="B2" s="91" t="s">
        <v>883</v>
      </c>
      <c r="C2" s="91">
        <v>8</v>
      </c>
      <c r="D2" s="130">
        <v>0.009010480802203003</v>
      </c>
      <c r="E2" s="130">
        <v>1.8900016131846367</v>
      </c>
      <c r="F2" s="91" t="s">
        <v>1144</v>
      </c>
      <c r="G2" s="91" t="b">
        <v>0</v>
      </c>
      <c r="H2" s="91" t="b">
        <v>0</v>
      </c>
      <c r="I2" s="91" t="b">
        <v>0</v>
      </c>
      <c r="J2" s="91" t="b">
        <v>0</v>
      </c>
      <c r="K2" s="91" t="b">
        <v>0</v>
      </c>
      <c r="L2" s="91" t="b">
        <v>0</v>
      </c>
    </row>
    <row r="3" spans="1:12" ht="15">
      <c r="A3" s="91" t="s">
        <v>883</v>
      </c>
      <c r="B3" s="91" t="s">
        <v>884</v>
      </c>
      <c r="C3" s="91">
        <v>8</v>
      </c>
      <c r="D3" s="130">
        <v>0.009010480802203003</v>
      </c>
      <c r="E3" s="130">
        <v>1.8900016131846367</v>
      </c>
      <c r="F3" s="91" t="s">
        <v>1144</v>
      </c>
      <c r="G3" s="91" t="b">
        <v>0</v>
      </c>
      <c r="H3" s="91" t="b">
        <v>0</v>
      </c>
      <c r="I3" s="91" t="b">
        <v>0</v>
      </c>
      <c r="J3" s="91" t="b">
        <v>0</v>
      </c>
      <c r="K3" s="91" t="b">
        <v>0</v>
      </c>
      <c r="L3" s="91" t="b">
        <v>0</v>
      </c>
    </row>
    <row r="4" spans="1:12" ht="15">
      <c r="A4" s="91" t="s">
        <v>884</v>
      </c>
      <c r="B4" s="91" t="s">
        <v>885</v>
      </c>
      <c r="C4" s="91">
        <v>8</v>
      </c>
      <c r="D4" s="130">
        <v>0.009010480802203003</v>
      </c>
      <c r="E4" s="130">
        <v>1.8900016131846367</v>
      </c>
      <c r="F4" s="91" t="s">
        <v>1144</v>
      </c>
      <c r="G4" s="91" t="b">
        <v>0</v>
      </c>
      <c r="H4" s="91" t="b">
        <v>0</v>
      </c>
      <c r="I4" s="91" t="b">
        <v>0</v>
      </c>
      <c r="J4" s="91" t="b">
        <v>0</v>
      </c>
      <c r="K4" s="91" t="b">
        <v>0</v>
      </c>
      <c r="L4" s="91" t="b">
        <v>0</v>
      </c>
    </row>
    <row r="5" spans="1:12" ht="15">
      <c r="A5" s="91" t="s">
        <v>885</v>
      </c>
      <c r="B5" s="91" t="s">
        <v>886</v>
      </c>
      <c r="C5" s="91">
        <v>8</v>
      </c>
      <c r="D5" s="130">
        <v>0.009010480802203003</v>
      </c>
      <c r="E5" s="130">
        <v>1.7930916001765802</v>
      </c>
      <c r="F5" s="91" t="s">
        <v>1144</v>
      </c>
      <c r="G5" s="91" t="b">
        <v>0</v>
      </c>
      <c r="H5" s="91" t="b">
        <v>0</v>
      </c>
      <c r="I5" s="91" t="b">
        <v>0</v>
      </c>
      <c r="J5" s="91" t="b">
        <v>0</v>
      </c>
      <c r="K5" s="91" t="b">
        <v>0</v>
      </c>
      <c r="L5" s="91" t="b">
        <v>0</v>
      </c>
    </row>
    <row r="6" spans="1:12" ht="15">
      <c r="A6" s="91" t="s">
        <v>886</v>
      </c>
      <c r="B6" s="91" t="s">
        <v>1088</v>
      </c>
      <c r="C6" s="91">
        <v>8</v>
      </c>
      <c r="D6" s="130">
        <v>0.009010480802203003</v>
      </c>
      <c r="E6" s="130">
        <v>1.7930916001765802</v>
      </c>
      <c r="F6" s="91" t="s">
        <v>1144</v>
      </c>
      <c r="G6" s="91" t="b">
        <v>0</v>
      </c>
      <c r="H6" s="91" t="b">
        <v>0</v>
      </c>
      <c r="I6" s="91" t="b">
        <v>0</v>
      </c>
      <c r="J6" s="91" t="b">
        <v>0</v>
      </c>
      <c r="K6" s="91" t="b">
        <v>0</v>
      </c>
      <c r="L6" s="91" t="b">
        <v>0</v>
      </c>
    </row>
    <row r="7" spans="1:12" ht="15">
      <c r="A7" s="91" t="s">
        <v>1088</v>
      </c>
      <c r="B7" s="91" t="s">
        <v>1089</v>
      </c>
      <c r="C7" s="91">
        <v>8</v>
      </c>
      <c r="D7" s="130">
        <v>0.009010480802203003</v>
      </c>
      <c r="E7" s="130">
        <v>1.8900016131846367</v>
      </c>
      <c r="F7" s="91" t="s">
        <v>1144</v>
      </c>
      <c r="G7" s="91" t="b">
        <v>0</v>
      </c>
      <c r="H7" s="91" t="b">
        <v>0</v>
      </c>
      <c r="I7" s="91" t="b">
        <v>0</v>
      </c>
      <c r="J7" s="91" t="b">
        <v>0</v>
      </c>
      <c r="K7" s="91" t="b">
        <v>0</v>
      </c>
      <c r="L7" s="91" t="b">
        <v>0</v>
      </c>
    </row>
    <row r="8" spans="1:12" ht="15">
      <c r="A8" s="91" t="s">
        <v>1089</v>
      </c>
      <c r="B8" s="91" t="s">
        <v>1090</v>
      </c>
      <c r="C8" s="91">
        <v>8</v>
      </c>
      <c r="D8" s="130">
        <v>0.009010480802203003</v>
      </c>
      <c r="E8" s="130">
        <v>1.8900016131846367</v>
      </c>
      <c r="F8" s="91" t="s">
        <v>1144</v>
      </c>
      <c r="G8" s="91" t="b">
        <v>0</v>
      </c>
      <c r="H8" s="91" t="b">
        <v>0</v>
      </c>
      <c r="I8" s="91" t="b">
        <v>0</v>
      </c>
      <c r="J8" s="91" t="b">
        <v>0</v>
      </c>
      <c r="K8" s="91" t="b">
        <v>0</v>
      </c>
      <c r="L8" s="91" t="b">
        <v>0</v>
      </c>
    </row>
    <row r="9" spans="1:12" ht="15">
      <c r="A9" s="91" t="s">
        <v>1090</v>
      </c>
      <c r="B9" s="91" t="s">
        <v>879</v>
      </c>
      <c r="C9" s="91">
        <v>8</v>
      </c>
      <c r="D9" s="130">
        <v>0.009010480802203003</v>
      </c>
      <c r="E9" s="130">
        <v>1.7139103541289553</v>
      </c>
      <c r="F9" s="91" t="s">
        <v>1144</v>
      </c>
      <c r="G9" s="91" t="b">
        <v>0</v>
      </c>
      <c r="H9" s="91" t="b">
        <v>0</v>
      </c>
      <c r="I9" s="91" t="b">
        <v>0</v>
      </c>
      <c r="J9" s="91" t="b">
        <v>0</v>
      </c>
      <c r="K9" s="91" t="b">
        <v>0</v>
      </c>
      <c r="L9" s="91" t="b">
        <v>0</v>
      </c>
    </row>
    <row r="10" spans="1:12" ht="15">
      <c r="A10" s="91" t="s">
        <v>879</v>
      </c>
      <c r="B10" s="91" t="s">
        <v>877</v>
      </c>
      <c r="C10" s="91">
        <v>8</v>
      </c>
      <c r="D10" s="130">
        <v>0.009010480802203003</v>
      </c>
      <c r="E10" s="130">
        <v>1.303484633908858</v>
      </c>
      <c r="F10" s="91" t="s">
        <v>1144</v>
      </c>
      <c r="G10" s="91" t="b">
        <v>0</v>
      </c>
      <c r="H10" s="91" t="b">
        <v>0</v>
      </c>
      <c r="I10" s="91" t="b">
        <v>0</v>
      </c>
      <c r="J10" s="91" t="b">
        <v>0</v>
      </c>
      <c r="K10" s="91" t="b">
        <v>0</v>
      </c>
      <c r="L10" s="91" t="b">
        <v>0</v>
      </c>
    </row>
    <row r="11" spans="1:12" ht="15">
      <c r="A11" s="91" t="s">
        <v>877</v>
      </c>
      <c r="B11" s="91" t="s">
        <v>909</v>
      </c>
      <c r="C11" s="91">
        <v>8</v>
      </c>
      <c r="D11" s="130">
        <v>0.009010480802203003</v>
      </c>
      <c r="E11" s="130">
        <v>1.4174279862156949</v>
      </c>
      <c r="F11" s="91" t="s">
        <v>1144</v>
      </c>
      <c r="G11" s="91" t="b">
        <v>0</v>
      </c>
      <c r="H11" s="91" t="b">
        <v>0</v>
      </c>
      <c r="I11" s="91" t="b">
        <v>0</v>
      </c>
      <c r="J11" s="91" t="b">
        <v>0</v>
      </c>
      <c r="K11" s="91" t="b">
        <v>0</v>
      </c>
      <c r="L11" s="91" t="b">
        <v>0</v>
      </c>
    </row>
    <row r="12" spans="1:12" ht="15">
      <c r="A12" s="91" t="s">
        <v>909</v>
      </c>
      <c r="B12" s="91" t="s">
        <v>1091</v>
      </c>
      <c r="C12" s="91">
        <v>8</v>
      </c>
      <c r="D12" s="130">
        <v>0.009010480802203003</v>
      </c>
      <c r="E12" s="130">
        <v>1.7930916001765802</v>
      </c>
      <c r="F12" s="91" t="s">
        <v>1144</v>
      </c>
      <c r="G12" s="91" t="b">
        <v>0</v>
      </c>
      <c r="H12" s="91" t="b">
        <v>0</v>
      </c>
      <c r="I12" s="91" t="b">
        <v>0</v>
      </c>
      <c r="J12" s="91" t="b">
        <v>0</v>
      </c>
      <c r="K12" s="91" t="b">
        <v>0</v>
      </c>
      <c r="L12" s="91" t="b">
        <v>0</v>
      </c>
    </row>
    <row r="13" spans="1:12" ht="15">
      <c r="A13" s="91" t="s">
        <v>1091</v>
      </c>
      <c r="B13" s="91" t="s">
        <v>1092</v>
      </c>
      <c r="C13" s="91">
        <v>8</v>
      </c>
      <c r="D13" s="130">
        <v>0.009010480802203003</v>
      </c>
      <c r="E13" s="130">
        <v>1.8900016131846367</v>
      </c>
      <c r="F13" s="91" t="s">
        <v>1144</v>
      </c>
      <c r="G13" s="91" t="b">
        <v>0</v>
      </c>
      <c r="H13" s="91" t="b">
        <v>0</v>
      </c>
      <c r="I13" s="91" t="b">
        <v>0</v>
      </c>
      <c r="J13" s="91" t="b">
        <v>0</v>
      </c>
      <c r="K13" s="91" t="b">
        <v>0</v>
      </c>
      <c r="L13" s="91" t="b">
        <v>0</v>
      </c>
    </row>
    <row r="14" spans="1:12" ht="15">
      <c r="A14" s="91" t="s">
        <v>241</v>
      </c>
      <c r="B14" s="91" t="s">
        <v>882</v>
      </c>
      <c r="C14" s="91">
        <v>7</v>
      </c>
      <c r="D14" s="130">
        <v>0.008493695670161575</v>
      </c>
      <c r="E14" s="130">
        <v>1.6791482478697435</v>
      </c>
      <c r="F14" s="91" t="s">
        <v>1144</v>
      </c>
      <c r="G14" s="91" t="b">
        <v>0</v>
      </c>
      <c r="H14" s="91" t="b">
        <v>0</v>
      </c>
      <c r="I14" s="91" t="b">
        <v>0</v>
      </c>
      <c r="J14" s="91" t="b">
        <v>0</v>
      </c>
      <c r="K14" s="91" t="b">
        <v>0</v>
      </c>
      <c r="L14" s="91" t="b">
        <v>0</v>
      </c>
    </row>
    <row r="15" spans="1:12" ht="15">
      <c r="A15" s="91" t="s">
        <v>1092</v>
      </c>
      <c r="B15" s="91" t="s">
        <v>881</v>
      </c>
      <c r="C15" s="91">
        <v>7</v>
      </c>
      <c r="D15" s="130">
        <v>0.008493695670161575</v>
      </c>
      <c r="E15" s="130">
        <v>1.8320096662069498</v>
      </c>
      <c r="F15" s="91" t="s">
        <v>1144</v>
      </c>
      <c r="G15" s="91" t="b">
        <v>0</v>
      </c>
      <c r="H15" s="91" t="b">
        <v>0</v>
      </c>
      <c r="I15" s="91" t="b">
        <v>0</v>
      </c>
      <c r="J15" s="91" t="b">
        <v>0</v>
      </c>
      <c r="K15" s="91" t="b">
        <v>0</v>
      </c>
      <c r="L15" s="91" t="b">
        <v>0</v>
      </c>
    </row>
    <row r="16" spans="1:12" ht="15">
      <c r="A16" s="91" t="s">
        <v>897</v>
      </c>
      <c r="B16" s="91" t="s">
        <v>878</v>
      </c>
      <c r="C16" s="91">
        <v>7</v>
      </c>
      <c r="D16" s="130">
        <v>0.008493695670161575</v>
      </c>
      <c r="E16" s="130">
        <v>1.6469635644983422</v>
      </c>
      <c r="F16" s="91" t="s">
        <v>1144</v>
      </c>
      <c r="G16" s="91" t="b">
        <v>0</v>
      </c>
      <c r="H16" s="91" t="b">
        <v>0</v>
      </c>
      <c r="I16" s="91" t="b">
        <v>0</v>
      </c>
      <c r="J16" s="91" t="b">
        <v>0</v>
      </c>
      <c r="K16" s="91" t="b">
        <v>0</v>
      </c>
      <c r="L16" s="91" t="b">
        <v>0</v>
      </c>
    </row>
    <row r="17" spans="1:12" ht="15">
      <c r="A17" s="91" t="s">
        <v>878</v>
      </c>
      <c r="B17" s="91" t="s">
        <v>898</v>
      </c>
      <c r="C17" s="91">
        <v>7</v>
      </c>
      <c r="D17" s="130">
        <v>0.008493695670161575</v>
      </c>
      <c r="E17" s="130">
        <v>1.5889716175206554</v>
      </c>
      <c r="F17" s="91" t="s">
        <v>1144</v>
      </c>
      <c r="G17" s="91" t="b">
        <v>0</v>
      </c>
      <c r="H17" s="91" t="b">
        <v>0</v>
      </c>
      <c r="I17" s="91" t="b">
        <v>0</v>
      </c>
      <c r="J17" s="91" t="b">
        <v>0</v>
      </c>
      <c r="K17" s="91" t="b">
        <v>0</v>
      </c>
      <c r="L17" s="91" t="b">
        <v>0</v>
      </c>
    </row>
    <row r="18" spans="1:12" ht="15">
      <c r="A18" s="91" t="s">
        <v>898</v>
      </c>
      <c r="B18" s="91" t="s">
        <v>899</v>
      </c>
      <c r="C18" s="91">
        <v>7</v>
      </c>
      <c r="D18" s="130">
        <v>0.008493695670161575</v>
      </c>
      <c r="E18" s="130">
        <v>1.8900016131846367</v>
      </c>
      <c r="F18" s="91" t="s">
        <v>1144</v>
      </c>
      <c r="G18" s="91" t="b">
        <v>0</v>
      </c>
      <c r="H18" s="91" t="b">
        <v>0</v>
      </c>
      <c r="I18" s="91" t="b">
        <v>0</v>
      </c>
      <c r="J18" s="91" t="b">
        <v>0</v>
      </c>
      <c r="K18" s="91" t="b">
        <v>0</v>
      </c>
      <c r="L18" s="91" t="b">
        <v>0</v>
      </c>
    </row>
    <row r="19" spans="1:12" ht="15">
      <c r="A19" s="91" t="s">
        <v>899</v>
      </c>
      <c r="B19" s="91" t="s">
        <v>900</v>
      </c>
      <c r="C19" s="91">
        <v>7</v>
      </c>
      <c r="D19" s="130">
        <v>0.008493695670161575</v>
      </c>
      <c r="E19" s="130">
        <v>1.8388490907372552</v>
      </c>
      <c r="F19" s="91" t="s">
        <v>1144</v>
      </c>
      <c r="G19" s="91" t="b">
        <v>0</v>
      </c>
      <c r="H19" s="91" t="b">
        <v>0</v>
      </c>
      <c r="I19" s="91" t="b">
        <v>0</v>
      </c>
      <c r="J19" s="91" t="b">
        <v>0</v>
      </c>
      <c r="K19" s="91" t="b">
        <v>0</v>
      </c>
      <c r="L19" s="91" t="b">
        <v>0</v>
      </c>
    </row>
    <row r="20" spans="1:12" ht="15">
      <c r="A20" s="91" t="s">
        <v>900</v>
      </c>
      <c r="B20" s="91" t="s">
        <v>901</v>
      </c>
      <c r="C20" s="91">
        <v>7</v>
      </c>
      <c r="D20" s="130">
        <v>0.008493695670161575</v>
      </c>
      <c r="E20" s="130">
        <v>1.7808571437595686</v>
      </c>
      <c r="F20" s="91" t="s">
        <v>1144</v>
      </c>
      <c r="G20" s="91" t="b">
        <v>0</v>
      </c>
      <c r="H20" s="91" t="b">
        <v>0</v>
      </c>
      <c r="I20" s="91" t="b">
        <v>0</v>
      </c>
      <c r="J20" s="91" t="b">
        <v>0</v>
      </c>
      <c r="K20" s="91" t="b">
        <v>0</v>
      </c>
      <c r="L20" s="91" t="b">
        <v>0</v>
      </c>
    </row>
    <row r="21" spans="1:12" ht="15">
      <c r="A21" s="91" t="s">
        <v>901</v>
      </c>
      <c r="B21" s="91" t="s">
        <v>902</v>
      </c>
      <c r="C21" s="91">
        <v>7</v>
      </c>
      <c r="D21" s="130">
        <v>0.008493695670161575</v>
      </c>
      <c r="E21" s="130">
        <v>1.8320096662069498</v>
      </c>
      <c r="F21" s="91" t="s">
        <v>1144</v>
      </c>
      <c r="G21" s="91" t="b">
        <v>0</v>
      </c>
      <c r="H21" s="91" t="b">
        <v>0</v>
      </c>
      <c r="I21" s="91" t="b">
        <v>0</v>
      </c>
      <c r="J21" s="91" t="b">
        <v>0</v>
      </c>
      <c r="K21" s="91" t="b">
        <v>0</v>
      </c>
      <c r="L21" s="91" t="b">
        <v>0</v>
      </c>
    </row>
    <row r="22" spans="1:12" ht="15">
      <c r="A22" s="91" t="s">
        <v>902</v>
      </c>
      <c r="B22" s="91" t="s">
        <v>903</v>
      </c>
      <c r="C22" s="91">
        <v>7</v>
      </c>
      <c r="D22" s="130">
        <v>0.008493695670161575</v>
      </c>
      <c r="E22" s="130">
        <v>1.8900016131846367</v>
      </c>
      <c r="F22" s="91" t="s">
        <v>1144</v>
      </c>
      <c r="G22" s="91" t="b">
        <v>0</v>
      </c>
      <c r="H22" s="91" t="b">
        <v>0</v>
      </c>
      <c r="I22" s="91" t="b">
        <v>0</v>
      </c>
      <c r="J22" s="91" t="b">
        <v>0</v>
      </c>
      <c r="K22" s="91" t="b">
        <v>0</v>
      </c>
      <c r="L22" s="91" t="b">
        <v>0</v>
      </c>
    </row>
    <row r="23" spans="1:12" ht="15">
      <c r="A23" s="91" t="s">
        <v>903</v>
      </c>
      <c r="B23" s="91" t="s">
        <v>878</v>
      </c>
      <c r="C23" s="91">
        <v>7</v>
      </c>
      <c r="D23" s="130">
        <v>0.008493695670161575</v>
      </c>
      <c r="E23" s="130">
        <v>1.6469635644983422</v>
      </c>
      <c r="F23" s="91" t="s">
        <v>1144</v>
      </c>
      <c r="G23" s="91" t="b">
        <v>0</v>
      </c>
      <c r="H23" s="91" t="b">
        <v>0</v>
      </c>
      <c r="I23" s="91" t="b">
        <v>0</v>
      </c>
      <c r="J23" s="91" t="b">
        <v>0</v>
      </c>
      <c r="K23" s="91" t="b">
        <v>0</v>
      </c>
      <c r="L23" s="91" t="b">
        <v>0</v>
      </c>
    </row>
    <row r="24" spans="1:12" ht="15">
      <c r="A24" s="91" t="s">
        <v>878</v>
      </c>
      <c r="B24" s="91" t="s">
        <v>904</v>
      </c>
      <c r="C24" s="91">
        <v>7</v>
      </c>
      <c r="D24" s="130">
        <v>0.008493695670161575</v>
      </c>
      <c r="E24" s="130">
        <v>1.6469635644983422</v>
      </c>
      <c r="F24" s="91" t="s">
        <v>1144</v>
      </c>
      <c r="G24" s="91" t="b">
        <v>0</v>
      </c>
      <c r="H24" s="91" t="b">
        <v>0</v>
      </c>
      <c r="I24" s="91" t="b">
        <v>0</v>
      </c>
      <c r="J24" s="91" t="b">
        <v>0</v>
      </c>
      <c r="K24" s="91" t="b">
        <v>0</v>
      </c>
      <c r="L24" s="91" t="b">
        <v>0</v>
      </c>
    </row>
    <row r="25" spans="1:12" ht="15">
      <c r="A25" s="91" t="s">
        <v>904</v>
      </c>
      <c r="B25" s="91" t="s">
        <v>905</v>
      </c>
      <c r="C25" s="91">
        <v>7</v>
      </c>
      <c r="D25" s="130">
        <v>0.008493695670161575</v>
      </c>
      <c r="E25" s="130">
        <v>1.9479935601623235</v>
      </c>
      <c r="F25" s="91" t="s">
        <v>1144</v>
      </c>
      <c r="G25" s="91" t="b">
        <v>0</v>
      </c>
      <c r="H25" s="91" t="b">
        <v>0</v>
      </c>
      <c r="I25" s="91" t="b">
        <v>0</v>
      </c>
      <c r="J25" s="91" t="b">
        <v>0</v>
      </c>
      <c r="K25" s="91" t="b">
        <v>0</v>
      </c>
      <c r="L25" s="91" t="b">
        <v>0</v>
      </c>
    </row>
    <row r="26" spans="1:12" ht="15">
      <c r="A26" s="91" t="s">
        <v>905</v>
      </c>
      <c r="B26" s="91" t="s">
        <v>1093</v>
      </c>
      <c r="C26" s="91">
        <v>7</v>
      </c>
      <c r="D26" s="130">
        <v>0.008493695670161575</v>
      </c>
      <c r="E26" s="130">
        <v>1.9479935601623235</v>
      </c>
      <c r="F26" s="91" t="s">
        <v>1144</v>
      </c>
      <c r="G26" s="91" t="b">
        <v>0</v>
      </c>
      <c r="H26" s="91" t="b">
        <v>0</v>
      </c>
      <c r="I26" s="91" t="b">
        <v>0</v>
      </c>
      <c r="J26" s="91" t="b">
        <v>0</v>
      </c>
      <c r="K26" s="91" t="b">
        <v>0</v>
      </c>
      <c r="L26" s="91" t="b">
        <v>0</v>
      </c>
    </row>
    <row r="27" spans="1:12" ht="15">
      <c r="A27" s="91" t="s">
        <v>1093</v>
      </c>
      <c r="B27" s="91" t="s">
        <v>1094</v>
      </c>
      <c r="C27" s="91">
        <v>7</v>
      </c>
      <c r="D27" s="130">
        <v>0.008493695670161575</v>
      </c>
      <c r="E27" s="130">
        <v>1.9479935601623235</v>
      </c>
      <c r="F27" s="91" t="s">
        <v>1144</v>
      </c>
      <c r="G27" s="91" t="b">
        <v>0</v>
      </c>
      <c r="H27" s="91" t="b">
        <v>0</v>
      </c>
      <c r="I27" s="91" t="b">
        <v>0</v>
      </c>
      <c r="J27" s="91" t="b">
        <v>0</v>
      </c>
      <c r="K27" s="91" t="b">
        <v>0</v>
      </c>
      <c r="L27" s="91" t="b">
        <v>0</v>
      </c>
    </row>
    <row r="28" spans="1:12" ht="15">
      <c r="A28" s="91" t="s">
        <v>1094</v>
      </c>
      <c r="B28" s="91" t="s">
        <v>1095</v>
      </c>
      <c r="C28" s="91">
        <v>7</v>
      </c>
      <c r="D28" s="130">
        <v>0.008493695670161575</v>
      </c>
      <c r="E28" s="130">
        <v>1.9479935601623235</v>
      </c>
      <c r="F28" s="91" t="s">
        <v>1144</v>
      </c>
      <c r="G28" s="91" t="b">
        <v>0</v>
      </c>
      <c r="H28" s="91" t="b">
        <v>0</v>
      </c>
      <c r="I28" s="91" t="b">
        <v>0</v>
      </c>
      <c r="J28" s="91" t="b">
        <v>0</v>
      </c>
      <c r="K28" s="91" t="b">
        <v>0</v>
      </c>
      <c r="L28" s="91" t="b">
        <v>0</v>
      </c>
    </row>
    <row r="29" spans="1:12" ht="15">
      <c r="A29" s="91" t="s">
        <v>907</v>
      </c>
      <c r="B29" s="91" t="s">
        <v>908</v>
      </c>
      <c r="C29" s="91">
        <v>7</v>
      </c>
      <c r="D29" s="130">
        <v>0.008493695670161575</v>
      </c>
      <c r="E29" s="130">
        <v>1.9479935601623235</v>
      </c>
      <c r="F29" s="91" t="s">
        <v>1144</v>
      </c>
      <c r="G29" s="91" t="b">
        <v>0</v>
      </c>
      <c r="H29" s="91" t="b">
        <v>0</v>
      </c>
      <c r="I29" s="91" t="b">
        <v>0</v>
      </c>
      <c r="J29" s="91" t="b">
        <v>0</v>
      </c>
      <c r="K29" s="91" t="b">
        <v>0</v>
      </c>
      <c r="L29" s="91" t="b">
        <v>0</v>
      </c>
    </row>
    <row r="30" spans="1:12" ht="15">
      <c r="A30" s="91" t="s">
        <v>241</v>
      </c>
      <c r="B30" s="91" t="s">
        <v>247</v>
      </c>
      <c r="C30" s="91">
        <v>6</v>
      </c>
      <c r="D30" s="130">
        <v>0.007883434805330632</v>
      </c>
      <c r="E30" s="130">
        <v>0.9801782435337246</v>
      </c>
      <c r="F30" s="91" t="s">
        <v>1144</v>
      </c>
      <c r="G30" s="91" t="b">
        <v>0</v>
      </c>
      <c r="H30" s="91" t="b">
        <v>0</v>
      </c>
      <c r="I30" s="91" t="b">
        <v>0</v>
      </c>
      <c r="J30" s="91" t="b">
        <v>0</v>
      </c>
      <c r="K30" s="91" t="b">
        <v>0</v>
      </c>
      <c r="L30" s="91" t="b">
        <v>0</v>
      </c>
    </row>
    <row r="31" spans="1:12" ht="15">
      <c r="A31" s="91" t="s">
        <v>221</v>
      </c>
      <c r="B31" s="91" t="s">
        <v>897</v>
      </c>
      <c r="C31" s="91">
        <v>6</v>
      </c>
      <c r="D31" s="130">
        <v>0.007883434805330632</v>
      </c>
      <c r="E31" s="130">
        <v>2.0149403497929366</v>
      </c>
      <c r="F31" s="91" t="s">
        <v>1144</v>
      </c>
      <c r="G31" s="91" t="b">
        <v>0</v>
      </c>
      <c r="H31" s="91" t="b">
        <v>0</v>
      </c>
      <c r="I31" s="91" t="b">
        <v>0</v>
      </c>
      <c r="J31" s="91" t="b">
        <v>0</v>
      </c>
      <c r="K31" s="91" t="b">
        <v>0</v>
      </c>
      <c r="L31" s="91" t="b">
        <v>0</v>
      </c>
    </row>
    <row r="32" spans="1:12" ht="15">
      <c r="A32" s="91" t="s">
        <v>877</v>
      </c>
      <c r="B32" s="91" t="s">
        <v>860</v>
      </c>
      <c r="C32" s="91">
        <v>4</v>
      </c>
      <c r="D32" s="130">
        <v>0.006313228363047335</v>
      </c>
      <c r="E32" s="130">
        <v>1.1163979905517136</v>
      </c>
      <c r="F32" s="91" t="s">
        <v>1144</v>
      </c>
      <c r="G32" s="91" t="b">
        <v>0</v>
      </c>
      <c r="H32" s="91" t="b">
        <v>0</v>
      </c>
      <c r="I32" s="91" t="b">
        <v>0</v>
      </c>
      <c r="J32" s="91" t="b">
        <v>0</v>
      </c>
      <c r="K32" s="91" t="b">
        <v>0</v>
      </c>
      <c r="L32" s="91" t="b">
        <v>0</v>
      </c>
    </row>
    <row r="33" spans="1:12" ht="15">
      <c r="A33" s="91" t="s">
        <v>879</v>
      </c>
      <c r="B33" s="91" t="s">
        <v>1097</v>
      </c>
      <c r="C33" s="91">
        <v>3</v>
      </c>
      <c r="D33" s="130">
        <v>0.00529770837412469</v>
      </c>
      <c r="E33" s="130">
        <v>1.6791482478697435</v>
      </c>
      <c r="F33" s="91" t="s">
        <v>1144</v>
      </c>
      <c r="G33" s="91" t="b">
        <v>0</v>
      </c>
      <c r="H33" s="91" t="b">
        <v>0</v>
      </c>
      <c r="I33" s="91" t="b">
        <v>0</v>
      </c>
      <c r="J33" s="91" t="b">
        <v>0</v>
      </c>
      <c r="K33" s="91" t="b">
        <v>0</v>
      </c>
      <c r="L33" s="91" t="b">
        <v>0</v>
      </c>
    </row>
    <row r="34" spans="1:12" ht="15">
      <c r="A34" s="91" t="s">
        <v>1098</v>
      </c>
      <c r="B34" s="91" t="s">
        <v>1099</v>
      </c>
      <c r="C34" s="91">
        <v>3</v>
      </c>
      <c r="D34" s="130">
        <v>0.00529770837412469</v>
      </c>
      <c r="E34" s="130">
        <v>2.315970345456918</v>
      </c>
      <c r="F34" s="91" t="s">
        <v>1144</v>
      </c>
      <c r="G34" s="91" t="b">
        <v>0</v>
      </c>
      <c r="H34" s="91" t="b">
        <v>0</v>
      </c>
      <c r="I34" s="91" t="b">
        <v>0</v>
      </c>
      <c r="J34" s="91" t="b">
        <v>0</v>
      </c>
      <c r="K34" s="91" t="b">
        <v>0</v>
      </c>
      <c r="L34" s="91" t="b">
        <v>0</v>
      </c>
    </row>
    <row r="35" spans="1:12" ht="15">
      <c r="A35" s="91" t="s">
        <v>890</v>
      </c>
      <c r="B35" s="91" t="s">
        <v>891</v>
      </c>
      <c r="C35" s="91">
        <v>3</v>
      </c>
      <c r="D35" s="130">
        <v>0.00529770837412469</v>
      </c>
      <c r="E35" s="130">
        <v>2.315970345456918</v>
      </c>
      <c r="F35" s="91" t="s">
        <v>1144</v>
      </c>
      <c r="G35" s="91" t="b">
        <v>0</v>
      </c>
      <c r="H35" s="91" t="b">
        <v>0</v>
      </c>
      <c r="I35" s="91" t="b">
        <v>0</v>
      </c>
      <c r="J35" s="91" t="b">
        <v>0</v>
      </c>
      <c r="K35" s="91" t="b">
        <v>0</v>
      </c>
      <c r="L35" s="91" t="b">
        <v>0</v>
      </c>
    </row>
    <row r="36" spans="1:12" ht="15">
      <c r="A36" s="91" t="s">
        <v>891</v>
      </c>
      <c r="B36" s="91" t="s">
        <v>888</v>
      </c>
      <c r="C36" s="91">
        <v>3</v>
      </c>
      <c r="D36" s="130">
        <v>0.00529770837412469</v>
      </c>
      <c r="E36" s="130">
        <v>2.191031608848618</v>
      </c>
      <c r="F36" s="91" t="s">
        <v>1144</v>
      </c>
      <c r="G36" s="91" t="b">
        <v>0</v>
      </c>
      <c r="H36" s="91" t="b">
        <v>0</v>
      </c>
      <c r="I36" s="91" t="b">
        <v>0</v>
      </c>
      <c r="J36" s="91" t="b">
        <v>0</v>
      </c>
      <c r="K36" s="91" t="b">
        <v>0</v>
      </c>
      <c r="L36" s="91" t="b">
        <v>0</v>
      </c>
    </row>
    <row r="37" spans="1:12" ht="15">
      <c r="A37" s="91" t="s">
        <v>888</v>
      </c>
      <c r="B37" s="91" t="s">
        <v>892</v>
      </c>
      <c r="C37" s="91">
        <v>3</v>
      </c>
      <c r="D37" s="130">
        <v>0.00529770837412469</v>
      </c>
      <c r="E37" s="130">
        <v>2.0941215958405612</v>
      </c>
      <c r="F37" s="91" t="s">
        <v>1144</v>
      </c>
      <c r="G37" s="91" t="b">
        <v>0</v>
      </c>
      <c r="H37" s="91" t="b">
        <v>0</v>
      </c>
      <c r="I37" s="91" t="b">
        <v>0</v>
      </c>
      <c r="J37" s="91" t="b">
        <v>0</v>
      </c>
      <c r="K37" s="91" t="b">
        <v>0</v>
      </c>
      <c r="L37" s="91" t="b">
        <v>0</v>
      </c>
    </row>
    <row r="38" spans="1:12" ht="15">
      <c r="A38" s="91" t="s">
        <v>892</v>
      </c>
      <c r="B38" s="91" t="s">
        <v>247</v>
      </c>
      <c r="C38" s="91">
        <v>3</v>
      </c>
      <c r="D38" s="130">
        <v>0.00529770837412469</v>
      </c>
      <c r="E38" s="130">
        <v>1.3159703454569178</v>
      </c>
      <c r="F38" s="91" t="s">
        <v>1144</v>
      </c>
      <c r="G38" s="91" t="b">
        <v>0</v>
      </c>
      <c r="H38" s="91" t="b">
        <v>0</v>
      </c>
      <c r="I38" s="91" t="b">
        <v>0</v>
      </c>
      <c r="J38" s="91" t="b">
        <v>0</v>
      </c>
      <c r="K38" s="91" t="b">
        <v>0</v>
      </c>
      <c r="L38" s="91" t="b">
        <v>0</v>
      </c>
    </row>
    <row r="39" spans="1:12" ht="15">
      <c r="A39" s="91" t="s">
        <v>247</v>
      </c>
      <c r="B39" s="91" t="s">
        <v>893</v>
      </c>
      <c r="C39" s="91">
        <v>3</v>
      </c>
      <c r="D39" s="130">
        <v>0.00529770837412469</v>
      </c>
      <c r="E39" s="130">
        <v>1.450668919354374</v>
      </c>
      <c r="F39" s="91" t="s">
        <v>1144</v>
      </c>
      <c r="G39" s="91" t="b">
        <v>0</v>
      </c>
      <c r="H39" s="91" t="b">
        <v>0</v>
      </c>
      <c r="I39" s="91" t="b">
        <v>0</v>
      </c>
      <c r="J39" s="91" t="b">
        <v>0</v>
      </c>
      <c r="K39" s="91" t="b">
        <v>0</v>
      </c>
      <c r="L39" s="91" t="b">
        <v>0</v>
      </c>
    </row>
    <row r="40" spans="1:12" ht="15">
      <c r="A40" s="91" t="s">
        <v>893</v>
      </c>
      <c r="B40" s="91" t="s">
        <v>894</v>
      </c>
      <c r="C40" s="91">
        <v>3</v>
      </c>
      <c r="D40" s="130">
        <v>0.00529770837412469</v>
      </c>
      <c r="E40" s="130">
        <v>2.315970345456918</v>
      </c>
      <c r="F40" s="91" t="s">
        <v>1144</v>
      </c>
      <c r="G40" s="91" t="b">
        <v>0</v>
      </c>
      <c r="H40" s="91" t="b">
        <v>0</v>
      </c>
      <c r="I40" s="91" t="b">
        <v>0</v>
      </c>
      <c r="J40" s="91" t="b">
        <v>0</v>
      </c>
      <c r="K40" s="91" t="b">
        <v>0</v>
      </c>
      <c r="L40" s="91" t="b">
        <v>0</v>
      </c>
    </row>
    <row r="41" spans="1:12" ht="15">
      <c r="A41" s="91" t="s">
        <v>894</v>
      </c>
      <c r="B41" s="91" t="s">
        <v>895</v>
      </c>
      <c r="C41" s="91">
        <v>3</v>
      </c>
      <c r="D41" s="130">
        <v>0.00529770837412469</v>
      </c>
      <c r="E41" s="130">
        <v>2.191031608848618</v>
      </c>
      <c r="F41" s="91" t="s">
        <v>1144</v>
      </c>
      <c r="G41" s="91" t="b">
        <v>0</v>
      </c>
      <c r="H41" s="91" t="b">
        <v>0</v>
      </c>
      <c r="I41" s="91" t="b">
        <v>0</v>
      </c>
      <c r="J41" s="91" t="b">
        <v>0</v>
      </c>
      <c r="K41" s="91" t="b">
        <v>0</v>
      </c>
      <c r="L41" s="91" t="b">
        <v>0</v>
      </c>
    </row>
    <row r="42" spans="1:12" ht="15">
      <c r="A42" s="91" t="s">
        <v>895</v>
      </c>
      <c r="B42" s="91" t="s">
        <v>1105</v>
      </c>
      <c r="C42" s="91">
        <v>3</v>
      </c>
      <c r="D42" s="130">
        <v>0.00529770837412469</v>
      </c>
      <c r="E42" s="130">
        <v>2.191031608848618</v>
      </c>
      <c r="F42" s="91" t="s">
        <v>1144</v>
      </c>
      <c r="G42" s="91" t="b">
        <v>0</v>
      </c>
      <c r="H42" s="91" t="b">
        <v>0</v>
      </c>
      <c r="I42" s="91" t="b">
        <v>0</v>
      </c>
      <c r="J42" s="91" t="b">
        <v>0</v>
      </c>
      <c r="K42" s="91" t="b">
        <v>0</v>
      </c>
      <c r="L42" s="91" t="b">
        <v>0</v>
      </c>
    </row>
    <row r="43" spans="1:12" ht="15">
      <c r="A43" s="91" t="s">
        <v>1105</v>
      </c>
      <c r="B43" s="91" t="s">
        <v>1106</v>
      </c>
      <c r="C43" s="91">
        <v>3</v>
      </c>
      <c r="D43" s="130">
        <v>0.00529770837412469</v>
      </c>
      <c r="E43" s="130">
        <v>2.315970345456918</v>
      </c>
      <c r="F43" s="91" t="s">
        <v>1144</v>
      </c>
      <c r="G43" s="91" t="b">
        <v>0</v>
      </c>
      <c r="H43" s="91" t="b">
        <v>0</v>
      </c>
      <c r="I43" s="91" t="b">
        <v>0</v>
      </c>
      <c r="J43" s="91" t="b">
        <v>0</v>
      </c>
      <c r="K43" s="91" t="b">
        <v>0</v>
      </c>
      <c r="L43" s="91" t="b">
        <v>0</v>
      </c>
    </row>
    <row r="44" spans="1:12" ht="15">
      <c r="A44" s="91" t="s">
        <v>247</v>
      </c>
      <c r="B44" s="91" t="s">
        <v>252</v>
      </c>
      <c r="C44" s="91">
        <v>2</v>
      </c>
      <c r="D44" s="130">
        <v>0.004060608162496584</v>
      </c>
      <c r="E44" s="130">
        <v>1.450668919354374</v>
      </c>
      <c r="F44" s="91" t="s">
        <v>1144</v>
      </c>
      <c r="G44" s="91" t="b">
        <v>0</v>
      </c>
      <c r="H44" s="91" t="b">
        <v>0</v>
      </c>
      <c r="I44" s="91" t="b">
        <v>0</v>
      </c>
      <c r="J44" s="91" t="b">
        <v>0</v>
      </c>
      <c r="K44" s="91" t="b">
        <v>0</v>
      </c>
      <c r="L44" s="91" t="b">
        <v>0</v>
      </c>
    </row>
    <row r="45" spans="1:12" ht="15">
      <c r="A45" s="91" t="s">
        <v>252</v>
      </c>
      <c r="B45" s="91" t="s">
        <v>239</v>
      </c>
      <c r="C45" s="91">
        <v>2</v>
      </c>
      <c r="D45" s="130">
        <v>0.004060608162496584</v>
      </c>
      <c r="E45" s="130">
        <v>2.492061604512599</v>
      </c>
      <c r="F45" s="91" t="s">
        <v>1144</v>
      </c>
      <c r="G45" s="91" t="b">
        <v>0</v>
      </c>
      <c r="H45" s="91" t="b">
        <v>0</v>
      </c>
      <c r="I45" s="91" t="b">
        <v>0</v>
      </c>
      <c r="J45" s="91" t="b">
        <v>0</v>
      </c>
      <c r="K45" s="91" t="b">
        <v>0</v>
      </c>
      <c r="L45" s="91" t="b">
        <v>0</v>
      </c>
    </row>
    <row r="46" spans="1:12" ht="15">
      <c r="A46" s="91" t="s">
        <v>239</v>
      </c>
      <c r="B46" s="91" t="s">
        <v>1108</v>
      </c>
      <c r="C46" s="91">
        <v>2</v>
      </c>
      <c r="D46" s="130">
        <v>0.004060608162496584</v>
      </c>
      <c r="E46" s="130">
        <v>2.492061604512599</v>
      </c>
      <c r="F46" s="91" t="s">
        <v>1144</v>
      </c>
      <c r="G46" s="91" t="b">
        <v>0</v>
      </c>
      <c r="H46" s="91" t="b">
        <v>0</v>
      </c>
      <c r="I46" s="91" t="b">
        <v>0</v>
      </c>
      <c r="J46" s="91" t="b">
        <v>0</v>
      </c>
      <c r="K46" s="91" t="b">
        <v>0</v>
      </c>
      <c r="L46" s="91" t="b">
        <v>0</v>
      </c>
    </row>
    <row r="47" spans="1:12" ht="15">
      <c r="A47" s="91" t="s">
        <v>1108</v>
      </c>
      <c r="B47" s="91" t="s">
        <v>1109</v>
      </c>
      <c r="C47" s="91">
        <v>2</v>
      </c>
      <c r="D47" s="130">
        <v>0.004060608162496584</v>
      </c>
      <c r="E47" s="130">
        <v>2.492061604512599</v>
      </c>
      <c r="F47" s="91" t="s">
        <v>1144</v>
      </c>
      <c r="G47" s="91" t="b">
        <v>0</v>
      </c>
      <c r="H47" s="91" t="b">
        <v>0</v>
      </c>
      <c r="I47" s="91" t="b">
        <v>0</v>
      </c>
      <c r="J47" s="91" t="b">
        <v>0</v>
      </c>
      <c r="K47" s="91" t="b">
        <v>1</v>
      </c>
      <c r="L47" s="91" t="b">
        <v>0</v>
      </c>
    </row>
    <row r="48" spans="1:12" ht="15">
      <c r="A48" s="91" t="s">
        <v>1109</v>
      </c>
      <c r="B48" s="91" t="s">
        <v>1110</v>
      </c>
      <c r="C48" s="91">
        <v>2</v>
      </c>
      <c r="D48" s="130">
        <v>0.004060608162496584</v>
      </c>
      <c r="E48" s="130">
        <v>2.492061604512599</v>
      </c>
      <c r="F48" s="91" t="s">
        <v>1144</v>
      </c>
      <c r="G48" s="91" t="b">
        <v>0</v>
      </c>
      <c r="H48" s="91" t="b">
        <v>1</v>
      </c>
      <c r="I48" s="91" t="b">
        <v>0</v>
      </c>
      <c r="J48" s="91" t="b">
        <v>0</v>
      </c>
      <c r="K48" s="91" t="b">
        <v>0</v>
      </c>
      <c r="L48" s="91" t="b">
        <v>0</v>
      </c>
    </row>
    <row r="49" spans="1:12" ht="15">
      <c r="A49" s="91" t="s">
        <v>1110</v>
      </c>
      <c r="B49" s="91" t="s">
        <v>1111</v>
      </c>
      <c r="C49" s="91">
        <v>2</v>
      </c>
      <c r="D49" s="130">
        <v>0.004060608162496584</v>
      </c>
      <c r="E49" s="130">
        <v>2.492061604512599</v>
      </c>
      <c r="F49" s="91" t="s">
        <v>1144</v>
      </c>
      <c r="G49" s="91" t="b">
        <v>0</v>
      </c>
      <c r="H49" s="91" t="b">
        <v>0</v>
      </c>
      <c r="I49" s="91" t="b">
        <v>0</v>
      </c>
      <c r="J49" s="91" t="b">
        <v>0</v>
      </c>
      <c r="K49" s="91" t="b">
        <v>0</v>
      </c>
      <c r="L49" s="91" t="b">
        <v>0</v>
      </c>
    </row>
    <row r="50" spans="1:12" ht="15">
      <c r="A50" s="91" t="s">
        <v>1111</v>
      </c>
      <c r="B50" s="91" t="s">
        <v>1112</v>
      </c>
      <c r="C50" s="91">
        <v>2</v>
      </c>
      <c r="D50" s="130">
        <v>0.004060608162496584</v>
      </c>
      <c r="E50" s="130">
        <v>2.492061604512599</v>
      </c>
      <c r="F50" s="91" t="s">
        <v>1144</v>
      </c>
      <c r="G50" s="91" t="b">
        <v>0</v>
      </c>
      <c r="H50" s="91" t="b">
        <v>0</v>
      </c>
      <c r="I50" s="91" t="b">
        <v>0</v>
      </c>
      <c r="J50" s="91" t="b">
        <v>0</v>
      </c>
      <c r="K50" s="91" t="b">
        <v>0</v>
      </c>
      <c r="L50" s="91" t="b">
        <v>0</v>
      </c>
    </row>
    <row r="51" spans="1:12" ht="15">
      <c r="A51" s="91" t="s">
        <v>1112</v>
      </c>
      <c r="B51" s="91" t="s">
        <v>1113</v>
      </c>
      <c r="C51" s="91">
        <v>2</v>
      </c>
      <c r="D51" s="130">
        <v>0.004060608162496584</v>
      </c>
      <c r="E51" s="130">
        <v>2.492061604512599</v>
      </c>
      <c r="F51" s="91" t="s">
        <v>1144</v>
      </c>
      <c r="G51" s="91" t="b">
        <v>0</v>
      </c>
      <c r="H51" s="91" t="b">
        <v>0</v>
      </c>
      <c r="I51" s="91" t="b">
        <v>0</v>
      </c>
      <c r="J51" s="91" t="b">
        <v>0</v>
      </c>
      <c r="K51" s="91" t="b">
        <v>0</v>
      </c>
      <c r="L51" s="91" t="b">
        <v>0</v>
      </c>
    </row>
    <row r="52" spans="1:12" ht="15">
      <c r="A52" s="91" t="s">
        <v>910</v>
      </c>
      <c r="B52" s="91" t="s">
        <v>1118</v>
      </c>
      <c r="C52" s="91">
        <v>2</v>
      </c>
      <c r="D52" s="130">
        <v>0.004060608162496584</v>
      </c>
      <c r="E52" s="130">
        <v>2.191031608848618</v>
      </c>
      <c r="F52" s="91" t="s">
        <v>1144</v>
      </c>
      <c r="G52" s="91" t="b">
        <v>0</v>
      </c>
      <c r="H52" s="91" t="b">
        <v>0</v>
      </c>
      <c r="I52" s="91" t="b">
        <v>0</v>
      </c>
      <c r="J52" s="91" t="b">
        <v>0</v>
      </c>
      <c r="K52" s="91" t="b">
        <v>0</v>
      </c>
      <c r="L52" s="91" t="b">
        <v>0</v>
      </c>
    </row>
    <row r="53" spans="1:12" ht="15">
      <c r="A53" s="91" t="s">
        <v>1118</v>
      </c>
      <c r="B53" s="91" t="s">
        <v>911</v>
      </c>
      <c r="C53" s="91">
        <v>2</v>
      </c>
      <c r="D53" s="130">
        <v>0.004060608162496584</v>
      </c>
      <c r="E53" s="130">
        <v>2.315970345456918</v>
      </c>
      <c r="F53" s="91" t="s">
        <v>1144</v>
      </c>
      <c r="G53" s="91" t="b">
        <v>0</v>
      </c>
      <c r="H53" s="91" t="b">
        <v>0</v>
      </c>
      <c r="I53" s="91" t="b">
        <v>0</v>
      </c>
      <c r="J53" s="91" t="b">
        <v>0</v>
      </c>
      <c r="K53" s="91" t="b">
        <v>0</v>
      </c>
      <c r="L53" s="91" t="b">
        <v>0</v>
      </c>
    </row>
    <row r="54" spans="1:12" ht="15">
      <c r="A54" s="91" t="s">
        <v>911</v>
      </c>
      <c r="B54" s="91" t="s">
        <v>1119</v>
      </c>
      <c r="C54" s="91">
        <v>2</v>
      </c>
      <c r="D54" s="130">
        <v>0.004060608162496584</v>
      </c>
      <c r="E54" s="130">
        <v>2.315970345456918</v>
      </c>
      <c r="F54" s="91" t="s">
        <v>1144</v>
      </c>
      <c r="G54" s="91" t="b">
        <v>0</v>
      </c>
      <c r="H54" s="91" t="b">
        <v>0</v>
      </c>
      <c r="I54" s="91" t="b">
        <v>0</v>
      </c>
      <c r="J54" s="91" t="b">
        <v>0</v>
      </c>
      <c r="K54" s="91" t="b">
        <v>0</v>
      </c>
      <c r="L54" s="91" t="b">
        <v>0</v>
      </c>
    </row>
    <row r="55" spans="1:12" ht="15">
      <c r="A55" s="91" t="s">
        <v>1119</v>
      </c>
      <c r="B55" s="91" t="s">
        <v>1120</v>
      </c>
      <c r="C55" s="91">
        <v>2</v>
      </c>
      <c r="D55" s="130">
        <v>0.004060608162496584</v>
      </c>
      <c r="E55" s="130">
        <v>2.492061604512599</v>
      </c>
      <c r="F55" s="91" t="s">
        <v>1144</v>
      </c>
      <c r="G55" s="91" t="b">
        <v>0</v>
      </c>
      <c r="H55" s="91" t="b">
        <v>0</v>
      </c>
      <c r="I55" s="91" t="b">
        <v>0</v>
      </c>
      <c r="J55" s="91" t="b">
        <v>0</v>
      </c>
      <c r="K55" s="91" t="b">
        <v>0</v>
      </c>
      <c r="L55" s="91" t="b">
        <v>0</v>
      </c>
    </row>
    <row r="56" spans="1:12" ht="15">
      <c r="A56" s="91" t="s">
        <v>1120</v>
      </c>
      <c r="B56" s="91" t="s">
        <v>1121</v>
      </c>
      <c r="C56" s="91">
        <v>2</v>
      </c>
      <c r="D56" s="130">
        <v>0.004060608162496584</v>
      </c>
      <c r="E56" s="130">
        <v>2.492061604512599</v>
      </c>
      <c r="F56" s="91" t="s">
        <v>1144</v>
      </c>
      <c r="G56" s="91" t="b">
        <v>0</v>
      </c>
      <c r="H56" s="91" t="b">
        <v>0</v>
      </c>
      <c r="I56" s="91" t="b">
        <v>0</v>
      </c>
      <c r="J56" s="91" t="b">
        <v>0</v>
      </c>
      <c r="K56" s="91" t="b">
        <v>0</v>
      </c>
      <c r="L56" s="91" t="b">
        <v>0</v>
      </c>
    </row>
    <row r="57" spans="1:12" ht="15">
      <c r="A57" s="91" t="s">
        <v>1121</v>
      </c>
      <c r="B57" s="91" t="s">
        <v>1122</v>
      </c>
      <c r="C57" s="91">
        <v>2</v>
      </c>
      <c r="D57" s="130">
        <v>0.004060608162496584</v>
      </c>
      <c r="E57" s="130">
        <v>2.492061604512599</v>
      </c>
      <c r="F57" s="91" t="s">
        <v>1144</v>
      </c>
      <c r="G57" s="91" t="b">
        <v>0</v>
      </c>
      <c r="H57" s="91" t="b">
        <v>0</v>
      </c>
      <c r="I57" s="91" t="b">
        <v>0</v>
      </c>
      <c r="J57" s="91" t="b">
        <v>0</v>
      </c>
      <c r="K57" s="91" t="b">
        <v>0</v>
      </c>
      <c r="L57" s="91" t="b">
        <v>0</v>
      </c>
    </row>
    <row r="58" spans="1:12" ht="15">
      <c r="A58" s="91" t="s">
        <v>1122</v>
      </c>
      <c r="B58" s="91" t="s">
        <v>1123</v>
      </c>
      <c r="C58" s="91">
        <v>2</v>
      </c>
      <c r="D58" s="130">
        <v>0.004060608162496584</v>
      </c>
      <c r="E58" s="130">
        <v>2.492061604512599</v>
      </c>
      <c r="F58" s="91" t="s">
        <v>1144</v>
      </c>
      <c r="G58" s="91" t="b">
        <v>0</v>
      </c>
      <c r="H58" s="91" t="b">
        <v>0</v>
      </c>
      <c r="I58" s="91" t="b">
        <v>0</v>
      </c>
      <c r="J58" s="91" t="b">
        <v>0</v>
      </c>
      <c r="K58" s="91" t="b">
        <v>1</v>
      </c>
      <c r="L58" s="91" t="b">
        <v>0</v>
      </c>
    </row>
    <row r="59" spans="1:12" ht="15">
      <c r="A59" s="91" t="s">
        <v>1123</v>
      </c>
      <c r="B59" s="91" t="s">
        <v>1124</v>
      </c>
      <c r="C59" s="91">
        <v>2</v>
      </c>
      <c r="D59" s="130">
        <v>0.004060608162496584</v>
      </c>
      <c r="E59" s="130">
        <v>2.492061604512599</v>
      </c>
      <c r="F59" s="91" t="s">
        <v>1144</v>
      </c>
      <c r="G59" s="91" t="b">
        <v>0</v>
      </c>
      <c r="H59" s="91" t="b">
        <v>1</v>
      </c>
      <c r="I59" s="91" t="b">
        <v>0</v>
      </c>
      <c r="J59" s="91" t="b">
        <v>0</v>
      </c>
      <c r="K59" s="91" t="b">
        <v>0</v>
      </c>
      <c r="L59" s="91" t="b">
        <v>0</v>
      </c>
    </row>
    <row r="60" spans="1:12" ht="15">
      <c r="A60" s="91" t="s">
        <v>1124</v>
      </c>
      <c r="B60" s="91" t="s">
        <v>1125</v>
      </c>
      <c r="C60" s="91">
        <v>2</v>
      </c>
      <c r="D60" s="130">
        <v>0.004060608162496584</v>
      </c>
      <c r="E60" s="130">
        <v>2.492061604512599</v>
      </c>
      <c r="F60" s="91" t="s">
        <v>1144</v>
      </c>
      <c r="G60" s="91" t="b">
        <v>0</v>
      </c>
      <c r="H60" s="91" t="b">
        <v>0</v>
      </c>
      <c r="I60" s="91" t="b">
        <v>0</v>
      </c>
      <c r="J60" s="91" t="b">
        <v>0</v>
      </c>
      <c r="K60" s="91" t="b">
        <v>0</v>
      </c>
      <c r="L60" s="91" t="b">
        <v>0</v>
      </c>
    </row>
    <row r="61" spans="1:12" ht="15">
      <c r="A61" s="91" t="s">
        <v>1125</v>
      </c>
      <c r="B61" s="91" t="s">
        <v>1126</v>
      </c>
      <c r="C61" s="91">
        <v>2</v>
      </c>
      <c r="D61" s="130">
        <v>0.004060608162496584</v>
      </c>
      <c r="E61" s="130">
        <v>2.492061604512599</v>
      </c>
      <c r="F61" s="91" t="s">
        <v>1144</v>
      </c>
      <c r="G61" s="91" t="b">
        <v>0</v>
      </c>
      <c r="H61" s="91" t="b">
        <v>0</v>
      </c>
      <c r="I61" s="91" t="b">
        <v>0</v>
      </c>
      <c r="J61" s="91" t="b">
        <v>0</v>
      </c>
      <c r="K61" s="91" t="b">
        <v>0</v>
      </c>
      <c r="L61" s="91" t="b">
        <v>0</v>
      </c>
    </row>
    <row r="62" spans="1:12" ht="15">
      <c r="A62" s="91" t="s">
        <v>1127</v>
      </c>
      <c r="B62" s="91" t="s">
        <v>1101</v>
      </c>
      <c r="C62" s="91">
        <v>2</v>
      </c>
      <c r="D62" s="130">
        <v>0.004060608162496584</v>
      </c>
      <c r="E62" s="130">
        <v>2.315970345456918</v>
      </c>
      <c r="F62" s="91" t="s">
        <v>1144</v>
      </c>
      <c r="G62" s="91" t="b">
        <v>0</v>
      </c>
      <c r="H62" s="91" t="b">
        <v>0</v>
      </c>
      <c r="I62" s="91" t="b">
        <v>0</v>
      </c>
      <c r="J62" s="91" t="b">
        <v>0</v>
      </c>
      <c r="K62" s="91" t="b">
        <v>0</v>
      </c>
      <c r="L62" s="91" t="b">
        <v>0</v>
      </c>
    </row>
    <row r="63" spans="1:12" ht="15">
      <c r="A63" s="91" t="s">
        <v>1102</v>
      </c>
      <c r="B63" s="91" t="s">
        <v>1129</v>
      </c>
      <c r="C63" s="91">
        <v>2</v>
      </c>
      <c r="D63" s="130">
        <v>0.004060608162496584</v>
      </c>
      <c r="E63" s="130">
        <v>2.315970345456918</v>
      </c>
      <c r="F63" s="91" t="s">
        <v>1144</v>
      </c>
      <c r="G63" s="91" t="b">
        <v>1</v>
      </c>
      <c r="H63" s="91" t="b">
        <v>0</v>
      </c>
      <c r="I63" s="91" t="b">
        <v>0</v>
      </c>
      <c r="J63" s="91" t="b">
        <v>0</v>
      </c>
      <c r="K63" s="91" t="b">
        <v>0</v>
      </c>
      <c r="L63" s="91" t="b">
        <v>0</v>
      </c>
    </row>
    <row r="64" spans="1:12" ht="15">
      <c r="A64" s="91" t="s">
        <v>220</v>
      </c>
      <c r="B64" s="91" t="s">
        <v>247</v>
      </c>
      <c r="C64" s="91">
        <v>2</v>
      </c>
      <c r="D64" s="130">
        <v>0.004060608162496584</v>
      </c>
      <c r="E64" s="130">
        <v>1.1398790864012365</v>
      </c>
      <c r="F64" s="91" t="s">
        <v>1144</v>
      </c>
      <c r="G64" s="91" t="b">
        <v>0</v>
      </c>
      <c r="H64" s="91" t="b">
        <v>0</v>
      </c>
      <c r="I64" s="91" t="b">
        <v>0</v>
      </c>
      <c r="J64" s="91" t="b">
        <v>0</v>
      </c>
      <c r="K64" s="91" t="b">
        <v>0</v>
      </c>
      <c r="L64" s="91" t="b">
        <v>0</v>
      </c>
    </row>
    <row r="65" spans="1:12" ht="15">
      <c r="A65" s="91" t="s">
        <v>247</v>
      </c>
      <c r="B65" s="91" t="s">
        <v>1131</v>
      </c>
      <c r="C65" s="91">
        <v>2</v>
      </c>
      <c r="D65" s="130">
        <v>0.004060608162496584</v>
      </c>
      <c r="E65" s="130">
        <v>1.450668919354374</v>
      </c>
      <c r="F65" s="91" t="s">
        <v>1144</v>
      </c>
      <c r="G65" s="91" t="b">
        <v>0</v>
      </c>
      <c r="H65" s="91" t="b">
        <v>0</v>
      </c>
      <c r="I65" s="91" t="b">
        <v>0</v>
      </c>
      <c r="J65" s="91" t="b">
        <v>0</v>
      </c>
      <c r="K65" s="91" t="b">
        <v>0</v>
      </c>
      <c r="L65" s="91" t="b">
        <v>0</v>
      </c>
    </row>
    <row r="66" spans="1:12" ht="15">
      <c r="A66" s="91" t="s">
        <v>1131</v>
      </c>
      <c r="B66" s="91" t="s">
        <v>909</v>
      </c>
      <c r="C66" s="91">
        <v>2</v>
      </c>
      <c r="D66" s="130">
        <v>0.004060608162496584</v>
      </c>
      <c r="E66" s="130">
        <v>1.7930916001765802</v>
      </c>
      <c r="F66" s="91" t="s">
        <v>1144</v>
      </c>
      <c r="G66" s="91" t="b">
        <v>0</v>
      </c>
      <c r="H66" s="91" t="b">
        <v>0</v>
      </c>
      <c r="I66" s="91" t="b">
        <v>0</v>
      </c>
      <c r="J66" s="91" t="b">
        <v>0</v>
      </c>
      <c r="K66" s="91" t="b">
        <v>0</v>
      </c>
      <c r="L66" s="91" t="b">
        <v>0</v>
      </c>
    </row>
    <row r="67" spans="1:12" ht="15">
      <c r="A67" s="91" t="s">
        <v>909</v>
      </c>
      <c r="B67" s="91" t="s">
        <v>238</v>
      </c>
      <c r="C67" s="91">
        <v>2</v>
      </c>
      <c r="D67" s="130">
        <v>0.004060608162496584</v>
      </c>
      <c r="E67" s="130">
        <v>1.7930916001765802</v>
      </c>
      <c r="F67" s="91" t="s">
        <v>1144</v>
      </c>
      <c r="G67" s="91" t="b">
        <v>0</v>
      </c>
      <c r="H67" s="91" t="b">
        <v>0</v>
      </c>
      <c r="I67" s="91" t="b">
        <v>0</v>
      </c>
      <c r="J67" s="91" t="b">
        <v>0</v>
      </c>
      <c r="K67" s="91" t="b">
        <v>0</v>
      </c>
      <c r="L67" s="91" t="b">
        <v>0</v>
      </c>
    </row>
    <row r="68" spans="1:12" ht="15">
      <c r="A68" s="91" t="s">
        <v>238</v>
      </c>
      <c r="B68" s="91" t="s">
        <v>247</v>
      </c>
      <c r="C68" s="91">
        <v>2</v>
      </c>
      <c r="D68" s="130">
        <v>0.004060608162496584</v>
      </c>
      <c r="E68" s="130">
        <v>1.1398790864012365</v>
      </c>
      <c r="F68" s="91" t="s">
        <v>1144</v>
      </c>
      <c r="G68" s="91" t="b">
        <v>0</v>
      </c>
      <c r="H68" s="91" t="b">
        <v>0</v>
      </c>
      <c r="I68" s="91" t="b">
        <v>0</v>
      </c>
      <c r="J68" s="91" t="b">
        <v>0</v>
      </c>
      <c r="K68" s="91" t="b">
        <v>0</v>
      </c>
      <c r="L68" s="91" t="b">
        <v>0</v>
      </c>
    </row>
    <row r="69" spans="1:12" ht="15">
      <c r="A69" s="91" t="s">
        <v>908</v>
      </c>
      <c r="B69" s="91" t="s">
        <v>879</v>
      </c>
      <c r="C69" s="91">
        <v>2</v>
      </c>
      <c r="D69" s="130">
        <v>0.004060608162496584</v>
      </c>
      <c r="E69" s="130">
        <v>1.1698423097786796</v>
      </c>
      <c r="F69" s="91" t="s">
        <v>1144</v>
      </c>
      <c r="G69" s="91" t="b">
        <v>0</v>
      </c>
      <c r="H69" s="91" t="b">
        <v>0</v>
      </c>
      <c r="I69" s="91" t="b">
        <v>0</v>
      </c>
      <c r="J69" s="91" t="b">
        <v>0</v>
      </c>
      <c r="K69" s="91" t="b">
        <v>0</v>
      </c>
      <c r="L69" s="91" t="b">
        <v>0</v>
      </c>
    </row>
    <row r="70" spans="1:12" ht="15">
      <c r="A70" s="91" t="s">
        <v>1097</v>
      </c>
      <c r="B70" s="91" t="s">
        <v>1132</v>
      </c>
      <c r="C70" s="91">
        <v>2</v>
      </c>
      <c r="D70" s="130">
        <v>0.004060608162496584</v>
      </c>
      <c r="E70" s="130">
        <v>2.315970345456918</v>
      </c>
      <c r="F70" s="91" t="s">
        <v>1144</v>
      </c>
      <c r="G70" s="91" t="b">
        <v>0</v>
      </c>
      <c r="H70" s="91" t="b">
        <v>0</v>
      </c>
      <c r="I70" s="91" t="b">
        <v>0</v>
      </c>
      <c r="J70" s="91" t="b">
        <v>0</v>
      </c>
      <c r="K70" s="91" t="b">
        <v>0</v>
      </c>
      <c r="L70" s="91" t="b">
        <v>0</v>
      </c>
    </row>
    <row r="71" spans="1:12" ht="15">
      <c r="A71" s="91" t="s">
        <v>1132</v>
      </c>
      <c r="B71" s="91" t="s">
        <v>877</v>
      </c>
      <c r="C71" s="91">
        <v>2</v>
      </c>
      <c r="D71" s="130">
        <v>0.004060608162496584</v>
      </c>
      <c r="E71" s="130">
        <v>1.5143379992237511</v>
      </c>
      <c r="F71" s="91" t="s">
        <v>1144</v>
      </c>
      <c r="G71" s="91" t="b">
        <v>0</v>
      </c>
      <c r="H71" s="91" t="b">
        <v>0</v>
      </c>
      <c r="I71" s="91" t="b">
        <v>0</v>
      </c>
      <c r="J71" s="91" t="b">
        <v>0</v>
      </c>
      <c r="K71" s="91" t="b">
        <v>0</v>
      </c>
      <c r="L71" s="91" t="b">
        <v>0</v>
      </c>
    </row>
    <row r="72" spans="1:12" ht="15">
      <c r="A72" s="91" t="s">
        <v>860</v>
      </c>
      <c r="B72" s="91" t="s">
        <v>1104</v>
      </c>
      <c r="C72" s="91">
        <v>2</v>
      </c>
      <c r="D72" s="130">
        <v>0.004060608162496584</v>
      </c>
      <c r="E72" s="130">
        <v>1.617000341120899</v>
      </c>
      <c r="F72" s="91" t="s">
        <v>1144</v>
      </c>
      <c r="G72" s="91" t="b">
        <v>0</v>
      </c>
      <c r="H72" s="91" t="b">
        <v>0</v>
      </c>
      <c r="I72" s="91" t="b">
        <v>0</v>
      </c>
      <c r="J72" s="91" t="b">
        <v>0</v>
      </c>
      <c r="K72" s="91" t="b">
        <v>0</v>
      </c>
      <c r="L72" s="91" t="b">
        <v>0</v>
      </c>
    </row>
    <row r="73" spans="1:12" ht="15">
      <c r="A73" s="91" t="s">
        <v>1104</v>
      </c>
      <c r="B73" s="91" t="s">
        <v>1100</v>
      </c>
      <c r="C73" s="91">
        <v>2</v>
      </c>
      <c r="D73" s="130">
        <v>0.004060608162496584</v>
      </c>
      <c r="E73" s="130">
        <v>2.1398790864012365</v>
      </c>
      <c r="F73" s="91" t="s">
        <v>1144</v>
      </c>
      <c r="G73" s="91" t="b">
        <v>0</v>
      </c>
      <c r="H73" s="91" t="b">
        <v>0</v>
      </c>
      <c r="I73" s="91" t="b">
        <v>0</v>
      </c>
      <c r="J73" s="91" t="b">
        <v>0</v>
      </c>
      <c r="K73" s="91" t="b">
        <v>0</v>
      </c>
      <c r="L73" s="91" t="b">
        <v>0</v>
      </c>
    </row>
    <row r="74" spans="1:12" ht="15">
      <c r="A74" s="91" t="s">
        <v>1100</v>
      </c>
      <c r="B74" s="91" t="s">
        <v>247</v>
      </c>
      <c r="C74" s="91">
        <v>2</v>
      </c>
      <c r="D74" s="130">
        <v>0.004060608162496584</v>
      </c>
      <c r="E74" s="130">
        <v>1.1398790864012365</v>
      </c>
      <c r="F74" s="91" t="s">
        <v>1144</v>
      </c>
      <c r="G74" s="91" t="b">
        <v>0</v>
      </c>
      <c r="H74" s="91" t="b">
        <v>0</v>
      </c>
      <c r="I74" s="91" t="b">
        <v>0</v>
      </c>
      <c r="J74" s="91" t="b">
        <v>0</v>
      </c>
      <c r="K74" s="91" t="b">
        <v>0</v>
      </c>
      <c r="L74" s="91" t="b">
        <v>0</v>
      </c>
    </row>
    <row r="75" spans="1:12" ht="15">
      <c r="A75" s="91" t="s">
        <v>908</v>
      </c>
      <c r="B75" s="91" t="s">
        <v>1133</v>
      </c>
      <c r="C75" s="91">
        <v>2</v>
      </c>
      <c r="D75" s="130">
        <v>0.004060608162496584</v>
      </c>
      <c r="E75" s="130">
        <v>1.9479935601623235</v>
      </c>
      <c r="F75" s="91" t="s">
        <v>1144</v>
      </c>
      <c r="G75" s="91" t="b">
        <v>0</v>
      </c>
      <c r="H75" s="91" t="b">
        <v>0</v>
      </c>
      <c r="I75" s="91" t="b">
        <v>0</v>
      </c>
      <c r="J75" s="91" t="b">
        <v>0</v>
      </c>
      <c r="K75" s="91" t="b">
        <v>0</v>
      </c>
      <c r="L75" s="91" t="b">
        <v>0</v>
      </c>
    </row>
    <row r="76" spans="1:12" ht="15">
      <c r="A76" s="91" t="s">
        <v>217</v>
      </c>
      <c r="B76" s="91" t="s">
        <v>890</v>
      </c>
      <c r="C76" s="91">
        <v>2</v>
      </c>
      <c r="D76" s="130">
        <v>0.004060608162496584</v>
      </c>
      <c r="E76" s="130">
        <v>2.492061604512599</v>
      </c>
      <c r="F76" s="91" t="s">
        <v>1144</v>
      </c>
      <c r="G76" s="91" t="b">
        <v>0</v>
      </c>
      <c r="H76" s="91" t="b">
        <v>0</v>
      </c>
      <c r="I76" s="91" t="b">
        <v>0</v>
      </c>
      <c r="J76" s="91" t="b">
        <v>0</v>
      </c>
      <c r="K76" s="91" t="b">
        <v>0</v>
      </c>
      <c r="L76" s="91" t="b">
        <v>0</v>
      </c>
    </row>
    <row r="77" spans="1:12" ht="15">
      <c r="A77" s="91" t="s">
        <v>888</v>
      </c>
      <c r="B77" s="91" t="s">
        <v>247</v>
      </c>
      <c r="C77" s="91">
        <v>2</v>
      </c>
      <c r="D77" s="130">
        <v>0.004060608162496584</v>
      </c>
      <c r="E77" s="130">
        <v>0.9180303367848802</v>
      </c>
      <c r="F77" s="91" t="s">
        <v>1144</v>
      </c>
      <c r="G77" s="91" t="b">
        <v>0</v>
      </c>
      <c r="H77" s="91" t="b">
        <v>0</v>
      </c>
      <c r="I77" s="91" t="b">
        <v>0</v>
      </c>
      <c r="J77" s="91" t="b">
        <v>0</v>
      </c>
      <c r="K77" s="91" t="b">
        <v>0</v>
      </c>
      <c r="L77" s="91" t="b">
        <v>0</v>
      </c>
    </row>
    <row r="78" spans="1:12" ht="15">
      <c r="A78" s="91" t="s">
        <v>247</v>
      </c>
      <c r="B78" s="91" t="s">
        <v>1096</v>
      </c>
      <c r="C78" s="91">
        <v>2</v>
      </c>
      <c r="D78" s="130">
        <v>0.004060608162496584</v>
      </c>
      <c r="E78" s="130">
        <v>1.1496389236903928</v>
      </c>
      <c r="F78" s="91" t="s">
        <v>1144</v>
      </c>
      <c r="G78" s="91" t="b">
        <v>0</v>
      </c>
      <c r="H78" s="91" t="b">
        <v>0</v>
      </c>
      <c r="I78" s="91" t="b">
        <v>0</v>
      </c>
      <c r="J78" s="91" t="b">
        <v>0</v>
      </c>
      <c r="K78" s="91" t="b">
        <v>0</v>
      </c>
      <c r="L78" s="91" t="b">
        <v>0</v>
      </c>
    </row>
    <row r="79" spans="1:12" ht="15">
      <c r="A79" s="91" t="s">
        <v>1096</v>
      </c>
      <c r="B79" s="91" t="s">
        <v>1134</v>
      </c>
      <c r="C79" s="91">
        <v>2</v>
      </c>
      <c r="D79" s="130">
        <v>0.004060608162496584</v>
      </c>
      <c r="E79" s="130">
        <v>2.191031608848618</v>
      </c>
      <c r="F79" s="91" t="s">
        <v>1144</v>
      </c>
      <c r="G79" s="91" t="b">
        <v>0</v>
      </c>
      <c r="H79" s="91" t="b">
        <v>0</v>
      </c>
      <c r="I79" s="91" t="b">
        <v>0</v>
      </c>
      <c r="J79" s="91" t="b">
        <v>0</v>
      </c>
      <c r="K79" s="91" t="b">
        <v>0</v>
      </c>
      <c r="L79" s="91" t="b">
        <v>0</v>
      </c>
    </row>
    <row r="80" spans="1:12" ht="15">
      <c r="A80" s="91" t="s">
        <v>1134</v>
      </c>
      <c r="B80" s="91" t="s">
        <v>1103</v>
      </c>
      <c r="C80" s="91">
        <v>2</v>
      </c>
      <c r="D80" s="130">
        <v>0.004060608162496584</v>
      </c>
      <c r="E80" s="130">
        <v>2.315970345456918</v>
      </c>
      <c r="F80" s="91" t="s">
        <v>1144</v>
      </c>
      <c r="G80" s="91" t="b">
        <v>0</v>
      </c>
      <c r="H80" s="91" t="b">
        <v>0</v>
      </c>
      <c r="I80" s="91" t="b">
        <v>0</v>
      </c>
      <c r="J80" s="91" t="b">
        <v>0</v>
      </c>
      <c r="K80" s="91" t="b">
        <v>0</v>
      </c>
      <c r="L80" s="91" t="b">
        <v>0</v>
      </c>
    </row>
    <row r="81" spans="1:12" ht="15">
      <c r="A81" s="91" t="s">
        <v>1103</v>
      </c>
      <c r="B81" s="91" t="s">
        <v>1135</v>
      </c>
      <c r="C81" s="91">
        <v>2</v>
      </c>
      <c r="D81" s="130">
        <v>0.004060608162496584</v>
      </c>
      <c r="E81" s="130">
        <v>2.492061604512599</v>
      </c>
      <c r="F81" s="91" t="s">
        <v>1144</v>
      </c>
      <c r="G81" s="91" t="b">
        <v>0</v>
      </c>
      <c r="H81" s="91" t="b">
        <v>0</v>
      </c>
      <c r="I81" s="91" t="b">
        <v>0</v>
      </c>
      <c r="J81" s="91" t="b">
        <v>0</v>
      </c>
      <c r="K81" s="91" t="b">
        <v>0</v>
      </c>
      <c r="L81" s="91" t="b">
        <v>0</v>
      </c>
    </row>
    <row r="82" spans="1:12" ht="15">
      <c r="A82" s="91" t="s">
        <v>1135</v>
      </c>
      <c r="B82" s="91" t="s">
        <v>1136</v>
      </c>
      <c r="C82" s="91">
        <v>2</v>
      </c>
      <c r="D82" s="130">
        <v>0.004060608162496584</v>
      </c>
      <c r="E82" s="130">
        <v>2.492061604512599</v>
      </c>
      <c r="F82" s="91" t="s">
        <v>1144</v>
      </c>
      <c r="G82" s="91" t="b">
        <v>0</v>
      </c>
      <c r="H82" s="91" t="b">
        <v>0</v>
      </c>
      <c r="I82" s="91" t="b">
        <v>0</v>
      </c>
      <c r="J82" s="91" t="b">
        <v>0</v>
      </c>
      <c r="K82" s="91" t="b">
        <v>0</v>
      </c>
      <c r="L82" s="91" t="b">
        <v>0</v>
      </c>
    </row>
    <row r="83" spans="1:12" ht="15">
      <c r="A83" s="91" t="s">
        <v>1136</v>
      </c>
      <c r="B83" s="91" t="s">
        <v>889</v>
      </c>
      <c r="C83" s="91">
        <v>2</v>
      </c>
      <c r="D83" s="130">
        <v>0.004060608162496584</v>
      </c>
      <c r="E83" s="130">
        <v>2.315970345456918</v>
      </c>
      <c r="F83" s="91" t="s">
        <v>1144</v>
      </c>
      <c r="G83" s="91" t="b">
        <v>0</v>
      </c>
      <c r="H83" s="91" t="b">
        <v>0</v>
      </c>
      <c r="I83" s="91" t="b">
        <v>0</v>
      </c>
      <c r="J83" s="91" t="b">
        <v>0</v>
      </c>
      <c r="K83" s="91" t="b">
        <v>0</v>
      </c>
      <c r="L83" s="91" t="b">
        <v>0</v>
      </c>
    </row>
    <row r="84" spans="1:12" ht="15">
      <c r="A84" s="91" t="s">
        <v>889</v>
      </c>
      <c r="B84" s="91" t="s">
        <v>1137</v>
      </c>
      <c r="C84" s="91">
        <v>2</v>
      </c>
      <c r="D84" s="130">
        <v>0.004060608162496584</v>
      </c>
      <c r="E84" s="130">
        <v>2.315970345456918</v>
      </c>
      <c r="F84" s="91" t="s">
        <v>1144</v>
      </c>
      <c r="G84" s="91" t="b">
        <v>0</v>
      </c>
      <c r="H84" s="91" t="b">
        <v>0</v>
      </c>
      <c r="I84" s="91" t="b">
        <v>0</v>
      </c>
      <c r="J84" s="91" t="b">
        <v>0</v>
      </c>
      <c r="K84" s="91" t="b">
        <v>0</v>
      </c>
      <c r="L84" s="91" t="b">
        <v>0</v>
      </c>
    </row>
    <row r="85" spans="1:12" ht="15">
      <c r="A85" s="91" t="s">
        <v>1137</v>
      </c>
      <c r="B85" s="91" t="s">
        <v>877</v>
      </c>
      <c r="C85" s="91">
        <v>2</v>
      </c>
      <c r="D85" s="130">
        <v>0.004060608162496584</v>
      </c>
      <c r="E85" s="130">
        <v>1.5143379992237511</v>
      </c>
      <c r="F85" s="91" t="s">
        <v>1144</v>
      </c>
      <c r="G85" s="91" t="b">
        <v>0</v>
      </c>
      <c r="H85" s="91" t="b">
        <v>0</v>
      </c>
      <c r="I85" s="91" t="b">
        <v>0</v>
      </c>
      <c r="J85" s="91" t="b">
        <v>0</v>
      </c>
      <c r="K85" s="91" t="b">
        <v>0</v>
      </c>
      <c r="L85" s="91" t="b">
        <v>0</v>
      </c>
    </row>
    <row r="86" spans="1:12" ht="15">
      <c r="A86" s="91" t="s">
        <v>860</v>
      </c>
      <c r="B86" s="91" t="s">
        <v>1138</v>
      </c>
      <c r="C86" s="91">
        <v>2</v>
      </c>
      <c r="D86" s="130">
        <v>0.004060608162496584</v>
      </c>
      <c r="E86" s="130">
        <v>1.7930916001765802</v>
      </c>
      <c r="F86" s="91" t="s">
        <v>1144</v>
      </c>
      <c r="G86" s="91" t="b">
        <v>0</v>
      </c>
      <c r="H86" s="91" t="b">
        <v>0</v>
      </c>
      <c r="I86" s="91" t="b">
        <v>0</v>
      </c>
      <c r="J86" s="91" t="b">
        <v>0</v>
      </c>
      <c r="K86" s="91" t="b">
        <v>0</v>
      </c>
      <c r="L86" s="91" t="b">
        <v>0</v>
      </c>
    </row>
    <row r="87" spans="1:12" ht="15">
      <c r="A87" s="91" t="s">
        <v>914</v>
      </c>
      <c r="B87" s="91" t="s">
        <v>915</v>
      </c>
      <c r="C87" s="91">
        <v>2</v>
      </c>
      <c r="D87" s="130">
        <v>0.004060608162496584</v>
      </c>
      <c r="E87" s="130">
        <v>2.492061604512599</v>
      </c>
      <c r="F87" s="91" t="s">
        <v>1144</v>
      </c>
      <c r="G87" s="91" t="b">
        <v>0</v>
      </c>
      <c r="H87" s="91" t="b">
        <v>0</v>
      </c>
      <c r="I87" s="91" t="b">
        <v>0</v>
      </c>
      <c r="J87" s="91" t="b">
        <v>0</v>
      </c>
      <c r="K87" s="91" t="b">
        <v>0</v>
      </c>
      <c r="L87" s="91" t="b">
        <v>0</v>
      </c>
    </row>
    <row r="88" spans="1:12" ht="15">
      <c r="A88" s="91" t="s">
        <v>915</v>
      </c>
      <c r="B88" s="91" t="s">
        <v>916</v>
      </c>
      <c r="C88" s="91">
        <v>2</v>
      </c>
      <c r="D88" s="130">
        <v>0.004060608162496584</v>
      </c>
      <c r="E88" s="130">
        <v>2.492061604512599</v>
      </c>
      <c r="F88" s="91" t="s">
        <v>1144</v>
      </c>
      <c r="G88" s="91" t="b">
        <v>0</v>
      </c>
      <c r="H88" s="91" t="b">
        <v>0</v>
      </c>
      <c r="I88" s="91" t="b">
        <v>0</v>
      </c>
      <c r="J88" s="91" t="b">
        <v>0</v>
      </c>
      <c r="K88" s="91" t="b">
        <v>0</v>
      </c>
      <c r="L88" s="91" t="b">
        <v>0</v>
      </c>
    </row>
    <row r="89" spans="1:12" ht="15">
      <c r="A89" s="91" t="s">
        <v>916</v>
      </c>
      <c r="B89" s="91" t="s">
        <v>910</v>
      </c>
      <c r="C89" s="91">
        <v>2</v>
      </c>
      <c r="D89" s="130">
        <v>0.004060608162496584</v>
      </c>
      <c r="E89" s="130">
        <v>2.191031608848618</v>
      </c>
      <c r="F89" s="91" t="s">
        <v>1144</v>
      </c>
      <c r="G89" s="91" t="b">
        <v>0</v>
      </c>
      <c r="H89" s="91" t="b">
        <v>0</v>
      </c>
      <c r="I89" s="91" t="b">
        <v>0</v>
      </c>
      <c r="J89" s="91" t="b">
        <v>0</v>
      </c>
      <c r="K89" s="91" t="b">
        <v>0</v>
      </c>
      <c r="L89" s="91" t="b">
        <v>0</v>
      </c>
    </row>
    <row r="90" spans="1:12" ht="15">
      <c r="A90" s="91" t="s">
        <v>910</v>
      </c>
      <c r="B90" s="91" t="s">
        <v>917</v>
      </c>
      <c r="C90" s="91">
        <v>2</v>
      </c>
      <c r="D90" s="130">
        <v>0.004060608162496584</v>
      </c>
      <c r="E90" s="130">
        <v>2.191031608848618</v>
      </c>
      <c r="F90" s="91" t="s">
        <v>1144</v>
      </c>
      <c r="G90" s="91" t="b">
        <v>0</v>
      </c>
      <c r="H90" s="91" t="b">
        <v>0</v>
      </c>
      <c r="I90" s="91" t="b">
        <v>0</v>
      </c>
      <c r="J90" s="91" t="b">
        <v>0</v>
      </c>
      <c r="K90" s="91" t="b">
        <v>0</v>
      </c>
      <c r="L90" s="91" t="b">
        <v>0</v>
      </c>
    </row>
    <row r="91" spans="1:12" ht="15">
      <c r="A91" s="91" t="s">
        <v>917</v>
      </c>
      <c r="B91" s="91" t="s">
        <v>918</v>
      </c>
      <c r="C91" s="91">
        <v>2</v>
      </c>
      <c r="D91" s="130">
        <v>0.004060608162496584</v>
      </c>
      <c r="E91" s="130">
        <v>2.492061604512599</v>
      </c>
      <c r="F91" s="91" t="s">
        <v>1144</v>
      </c>
      <c r="G91" s="91" t="b">
        <v>0</v>
      </c>
      <c r="H91" s="91" t="b">
        <v>0</v>
      </c>
      <c r="I91" s="91" t="b">
        <v>0</v>
      </c>
      <c r="J91" s="91" t="b">
        <v>0</v>
      </c>
      <c r="K91" s="91" t="b">
        <v>0</v>
      </c>
      <c r="L91" s="91" t="b">
        <v>0</v>
      </c>
    </row>
    <row r="92" spans="1:12" ht="15">
      <c r="A92" s="91" t="s">
        <v>918</v>
      </c>
      <c r="B92" s="91" t="s">
        <v>886</v>
      </c>
      <c r="C92" s="91">
        <v>2</v>
      </c>
      <c r="D92" s="130">
        <v>0.004060608162496584</v>
      </c>
      <c r="E92" s="130">
        <v>1.7930916001765802</v>
      </c>
      <c r="F92" s="91" t="s">
        <v>1144</v>
      </c>
      <c r="G92" s="91" t="b">
        <v>0</v>
      </c>
      <c r="H92" s="91" t="b">
        <v>0</v>
      </c>
      <c r="I92" s="91" t="b">
        <v>0</v>
      </c>
      <c r="J92" s="91" t="b">
        <v>0</v>
      </c>
      <c r="K92" s="91" t="b">
        <v>0</v>
      </c>
      <c r="L92" s="91" t="b">
        <v>0</v>
      </c>
    </row>
    <row r="93" spans="1:12" ht="15">
      <c r="A93" s="91" t="s">
        <v>886</v>
      </c>
      <c r="B93" s="91" t="s">
        <v>919</v>
      </c>
      <c r="C93" s="91">
        <v>2</v>
      </c>
      <c r="D93" s="130">
        <v>0.004060608162496584</v>
      </c>
      <c r="E93" s="130">
        <v>1.7930916001765802</v>
      </c>
      <c r="F93" s="91" t="s">
        <v>1144</v>
      </c>
      <c r="G93" s="91" t="b">
        <v>0</v>
      </c>
      <c r="H93" s="91" t="b">
        <v>0</v>
      </c>
      <c r="I93" s="91" t="b">
        <v>0</v>
      </c>
      <c r="J93" s="91" t="b">
        <v>0</v>
      </c>
      <c r="K93" s="91" t="b">
        <v>0</v>
      </c>
      <c r="L93" s="91" t="b">
        <v>0</v>
      </c>
    </row>
    <row r="94" spans="1:12" ht="15">
      <c r="A94" s="91" t="s">
        <v>919</v>
      </c>
      <c r="B94" s="91" t="s">
        <v>920</v>
      </c>
      <c r="C94" s="91">
        <v>2</v>
      </c>
      <c r="D94" s="130">
        <v>0.004060608162496584</v>
      </c>
      <c r="E94" s="130">
        <v>2.492061604512599</v>
      </c>
      <c r="F94" s="91" t="s">
        <v>1144</v>
      </c>
      <c r="G94" s="91" t="b">
        <v>0</v>
      </c>
      <c r="H94" s="91" t="b">
        <v>0</v>
      </c>
      <c r="I94" s="91" t="b">
        <v>0</v>
      </c>
      <c r="J94" s="91" t="b">
        <v>0</v>
      </c>
      <c r="K94" s="91" t="b">
        <v>0</v>
      </c>
      <c r="L94" s="91" t="b">
        <v>0</v>
      </c>
    </row>
    <row r="95" spans="1:12" ht="15">
      <c r="A95" s="91" t="s">
        <v>920</v>
      </c>
      <c r="B95" s="91" t="s">
        <v>921</v>
      </c>
      <c r="C95" s="91">
        <v>2</v>
      </c>
      <c r="D95" s="130">
        <v>0.004060608162496584</v>
      </c>
      <c r="E95" s="130">
        <v>2.492061604512599</v>
      </c>
      <c r="F95" s="91" t="s">
        <v>1144</v>
      </c>
      <c r="G95" s="91" t="b">
        <v>0</v>
      </c>
      <c r="H95" s="91" t="b">
        <v>0</v>
      </c>
      <c r="I95" s="91" t="b">
        <v>0</v>
      </c>
      <c r="J95" s="91" t="b">
        <v>0</v>
      </c>
      <c r="K95" s="91" t="b">
        <v>0</v>
      </c>
      <c r="L95" s="91" t="b">
        <v>0</v>
      </c>
    </row>
    <row r="96" spans="1:12" ht="15">
      <c r="A96" s="91" t="s">
        <v>921</v>
      </c>
      <c r="B96" s="91" t="s">
        <v>1139</v>
      </c>
      <c r="C96" s="91">
        <v>2</v>
      </c>
      <c r="D96" s="130">
        <v>0.004060608162496584</v>
      </c>
      <c r="E96" s="130">
        <v>2.492061604512599</v>
      </c>
      <c r="F96" s="91" t="s">
        <v>1144</v>
      </c>
      <c r="G96" s="91" t="b">
        <v>0</v>
      </c>
      <c r="H96" s="91" t="b">
        <v>0</v>
      </c>
      <c r="I96" s="91" t="b">
        <v>0</v>
      </c>
      <c r="J96" s="91" t="b">
        <v>0</v>
      </c>
      <c r="K96" s="91" t="b">
        <v>0</v>
      </c>
      <c r="L96" s="91" t="b">
        <v>0</v>
      </c>
    </row>
    <row r="97" spans="1:12" ht="15">
      <c r="A97" s="91" t="s">
        <v>1139</v>
      </c>
      <c r="B97" s="91" t="s">
        <v>1140</v>
      </c>
      <c r="C97" s="91">
        <v>2</v>
      </c>
      <c r="D97" s="130">
        <v>0.004060608162496584</v>
      </c>
      <c r="E97" s="130">
        <v>2.492061604512599</v>
      </c>
      <c r="F97" s="91" t="s">
        <v>1144</v>
      </c>
      <c r="G97" s="91" t="b">
        <v>0</v>
      </c>
      <c r="H97" s="91" t="b">
        <v>0</v>
      </c>
      <c r="I97" s="91" t="b">
        <v>0</v>
      </c>
      <c r="J97" s="91" t="b">
        <v>0</v>
      </c>
      <c r="K97" s="91" t="b">
        <v>0</v>
      </c>
      <c r="L97" s="91" t="b">
        <v>0</v>
      </c>
    </row>
    <row r="98" spans="1:12" ht="15">
      <c r="A98" s="91" t="s">
        <v>1140</v>
      </c>
      <c r="B98" s="91" t="s">
        <v>1141</v>
      </c>
      <c r="C98" s="91">
        <v>2</v>
      </c>
      <c r="D98" s="130">
        <v>0.004060608162496584</v>
      </c>
      <c r="E98" s="130">
        <v>2.492061604512599</v>
      </c>
      <c r="F98" s="91" t="s">
        <v>1144</v>
      </c>
      <c r="G98" s="91" t="b">
        <v>0</v>
      </c>
      <c r="H98" s="91" t="b">
        <v>0</v>
      </c>
      <c r="I98" s="91" t="b">
        <v>0</v>
      </c>
      <c r="J98" s="91" t="b">
        <v>0</v>
      </c>
      <c r="K98" s="91" t="b">
        <v>0</v>
      </c>
      <c r="L98" s="91" t="b">
        <v>0</v>
      </c>
    </row>
    <row r="99" spans="1:12" ht="15">
      <c r="A99" s="91" t="s">
        <v>882</v>
      </c>
      <c r="B99" s="91" t="s">
        <v>883</v>
      </c>
      <c r="C99" s="91">
        <v>7</v>
      </c>
      <c r="D99" s="130">
        <v>0.007712775352655982</v>
      </c>
      <c r="E99" s="130">
        <v>1.5185139398778875</v>
      </c>
      <c r="F99" s="91" t="s">
        <v>808</v>
      </c>
      <c r="G99" s="91" t="b">
        <v>0</v>
      </c>
      <c r="H99" s="91" t="b">
        <v>0</v>
      </c>
      <c r="I99" s="91" t="b">
        <v>0</v>
      </c>
      <c r="J99" s="91" t="b">
        <v>0</v>
      </c>
      <c r="K99" s="91" t="b">
        <v>0</v>
      </c>
      <c r="L99" s="91" t="b">
        <v>0</v>
      </c>
    </row>
    <row r="100" spans="1:12" ht="15">
      <c r="A100" s="91" t="s">
        <v>883</v>
      </c>
      <c r="B100" s="91" t="s">
        <v>884</v>
      </c>
      <c r="C100" s="91">
        <v>7</v>
      </c>
      <c r="D100" s="130">
        <v>0.007712775352655982</v>
      </c>
      <c r="E100" s="130">
        <v>1.5185139398778875</v>
      </c>
      <c r="F100" s="91" t="s">
        <v>808</v>
      </c>
      <c r="G100" s="91" t="b">
        <v>0</v>
      </c>
      <c r="H100" s="91" t="b">
        <v>0</v>
      </c>
      <c r="I100" s="91" t="b">
        <v>0</v>
      </c>
      <c r="J100" s="91" t="b">
        <v>0</v>
      </c>
      <c r="K100" s="91" t="b">
        <v>0</v>
      </c>
      <c r="L100" s="91" t="b">
        <v>0</v>
      </c>
    </row>
    <row r="101" spans="1:12" ht="15">
      <c r="A101" s="91" t="s">
        <v>884</v>
      </c>
      <c r="B101" s="91" t="s">
        <v>885</v>
      </c>
      <c r="C101" s="91">
        <v>7</v>
      </c>
      <c r="D101" s="130">
        <v>0.007712775352655982</v>
      </c>
      <c r="E101" s="130">
        <v>1.5185139398778875</v>
      </c>
      <c r="F101" s="91" t="s">
        <v>808</v>
      </c>
      <c r="G101" s="91" t="b">
        <v>0</v>
      </c>
      <c r="H101" s="91" t="b">
        <v>0</v>
      </c>
      <c r="I101" s="91" t="b">
        <v>0</v>
      </c>
      <c r="J101" s="91" t="b">
        <v>0</v>
      </c>
      <c r="K101" s="91" t="b">
        <v>0</v>
      </c>
      <c r="L101" s="91" t="b">
        <v>0</v>
      </c>
    </row>
    <row r="102" spans="1:12" ht="15">
      <c r="A102" s="91" t="s">
        <v>885</v>
      </c>
      <c r="B102" s="91" t="s">
        <v>886</v>
      </c>
      <c r="C102" s="91">
        <v>7</v>
      </c>
      <c r="D102" s="130">
        <v>0.007712775352655982</v>
      </c>
      <c r="E102" s="130">
        <v>1.5185139398778875</v>
      </c>
      <c r="F102" s="91" t="s">
        <v>808</v>
      </c>
      <c r="G102" s="91" t="b">
        <v>0</v>
      </c>
      <c r="H102" s="91" t="b">
        <v>0</v>
      </c>
      <c r="I102" s="91" t="b">
        <v>0</v>
      </c>
      <c r="J102" s="91" t="b">
        <v>0</v>
      </c>
      <c r="K102" s="91" t="b">
        <v>0</v>
      </c>
      <c r="L102" s="91" t="b">
        <v>0</v>
      </c>
    </row>
    <row r="103" spans="1:12" ht="15">
      <c r="A103" s="91" t="s">
        <v>886</v>
      </c>
      <c r="B103" s="91" t="s">
        <v>1088</v>
      </c>
      <c r="C103" s="91">
        <v>7</v>
      </c>
      <c r="D103" s="130">
        <v>0.007712775352655982</v>
      </c>
      <c r="E103" s="130">
        <v>1.5185139398778875</v>
      </c>
      <c r="F103" s="91" t="s">
        <v>808</v>
      </c>
      <c r="G103" s="91" t="b">
        <v>0</v>
      </c>
      <c r="H103" s="91" t="b">
        <v>0</v>
      </c>
      <c r="I103" s="91" t="b">
        <v>0</v>
      </c>
      <c r="J103" s="91" t="b">
        <v>0</v>
      </c>
      <c r="K103" s="91" t="b">
        <v>0</v>
      </c>
      <c r="L103" s="91" t="b">
        <v>0</v>
      </c>
    </row>
    <row r="104" spans="1:12" ht="15">
      <c r="A104" s="91" t="s">
        <v>1088</v>
      </c>
      <c r="B104" s="91" t="s">
        <v>1089</v>
      </c>
      <c r="C104" s="91">
        <v>7</v>
      </c>
      <c r="D104" s="130">
        <v>0.007712775352655982</v>
      </c>
      <c r="E104" s="130">
        <v>1.5185139398778875</v>
      </c>
      <c r="F104" s="91" t="s">
        <v>808</v>
      </c>
      <c r="G104" s="91" t="b">
        <v>0</v>
      </c>
      <c r="H104" s="91" t="b">
        <v>0</v>
      </c>
      <c r="I104" s="91" t="b">
        <v>0</v>
      </c>
      <c r="J104" s="91" t="b">
        <v>0</v>
      </c>
      <c r="K104" s="91" t="b">
        <v>0</v>
      </c>
      <c r="L104" s="91" t="b">
        <v>0</v>
      </c>
    </row>
    <row r="105" spans="1:12" ht="15">
      <c r="A105" s="91" t="s">
        <v>1089</v>
      </c>
      <c r="B105" s="91" t="s">
        <v>1090</v>
      </c>
      <c r="C105" s="91">
        <v>7</v>
      </c>
      <c r="D105" s="130">
        <v>0.007712775352655982</v>
      </c>
      <c r="E105" s="130">
        <v>1.5185139398778875</v>
      </c>
      <c r="F105" s="91" t="s">
        <v>808</v>
      </c>
      <c r="G105" s="91" t="b">
        <v>0</v>
      </c>
      <c r="H105" s="91" t="b">
        <v>0</v>
      </c>
      <c r="I105" s="91" t="b">
        <v>0</v>
      </c>
      <c r="J105" s="91" t="b">
        <v>0</v>
      </c>
      <c r="K105" s="91" t="b">
        <v>0</v>
      </c>
      <c r="L105" s="91" t="b">
        <v>0</v>
      </c>
    </row>
    <row r="106" spans="1:12" ht="15">
      <c r="A106" s="91" t="s">
        <v>1090</v>
      </c>
      <c r="B106" s="91" t="s">
        <v>879</v>
      </c>
      <c r="C106" s="91">
        <v>7</v>
      </c>
      <c r="D106" s="130">
        <v>0.007712775352655982</v>
      </c>
      <c r="E106" s="130">
        <v>1.4605219929002007</v>
      </c>
      <c r="F106" s="91" t="s">
        <v>808</v>
      </c>
      <c r="G106" s="91" t="b">
        <v>0</v>
      </c>
      <c r="H106" s="91" t="b">
        <v>0</v>
      </c>
      <c r="I106" s="91" t="b">
        <v>0</v>
      </c>
      <c r="J106" s="91" t="b">
        <v>0</v>
      </c>
      <c r="K106" s="91" t="b">
        <v>0</v>
      </c>
      <c r="L106" s="91" t="b">
        <v>0</v>
      </c>
    </row>
    <row r="107" spans="1:12" ht="15">
      <c r="A107" s="91" t="s">
        <v>879</v>
      </c>
      <c r="B107" s="91" t="s">
        <v>877</v>
      </c>
      <c r="C107" s="91">
        <v>7</v>
      </c>
      <c r="D107" s="130">
        <v>0.007712775352655982</v>
      </c>
      <c r="E107" s="130">
        <v>1.3056200329144576</v>
      </c>
      <c r="F107" s="91" t="s">
        <v>808</v>
      </c>
      <c r="G107" s="91" t="b">
        <v>0</v>
      </c>
      <c r="H107" s="91" t="b">
        <v>0</v>
      </c>
      <c r="I107" s="91" t="b">
        <v>0</v>
      </c>
      <c r="J107" s="91" t="b">
        <v>0</v>
      </c>
      <c r="K107" s="91" t="b">
        <v>0</v>
      </c>
      <c r="L107" s="91" t="b">
        <v>0</v>
      </c>
    </row>
    <row r="108" spans="1:12" ht="15">
      <c r="A108" s="91" t="s">
        <v>877</v>
      </c>
      <c r="B108" s="91" t="s">
        <v>909</v>
      </c>
      <c r="C108" s="91">
        <v>7</v>
      </c>
      <c r="D108" s="130">
        <v>0.007712775352655982</v>
      </c>
      <c r="E108" s="130">
        <v>1.3636119798921442</v>
      </c>
      <c r="F108" s="91" t="s">
        <v>808</v>
      </c>
      <c r="G108" s="91" t="b">
        <v>0</v>
      </c>
      <c r="H108" s="91" t="b">
        <v>0</v>
      </c>
      <c r="I108" s="91" t="b">
        <v>0</v>
      </c>
      <c r="J108" s="91" t="b">
        <v>0</v>
      </c>
      <c r="K108" s="91" t="b">
        <v>0</v>
      </c>
      <c r="L108" s="91" t="b">
        <v>0</v>
      </c>
    </row>
    <row r="109" spans="1:12" ht="15">
      <c r="A109" s="91" t="s">
        <v>909</v>
      </c>
      <c r="B109" s="91" t="s">
        <v>1091</v>
      </c>
      <c r="C109" s="91">
        <v>7</v>
      </c>
      <c r="D109" s="130">
        <v>0.007712775352655982</v>
      </c>
      <c r="E109" s="130">
        <v>1.5185139398778875</v>
      </c>
      <c r="F109" s="91" t="s">
        <v>808</v>
      </c>
      <c r="G109" s="91" t="b">
        <v>0</v>
      </c>
      <c r="H109" s="91" t="b">
        <v>0</v>
      </c>
      <c r="I109" s="91" t="b">
        <v>0</v>
      </c>
      <c r="J109" s="91" t="b">
        <v>0</v>
      </c>
      <c r="K109" s="91" t="b">
        <v>0</v>
      </c>
      <c r="L109" s="91" t="b">
        <v>0</v>
      </c>
    </row>
    <row r="110" spans="1:12" ht="15">
      <c r="A110" s="91" t="s">
        <v>1091</v>
      </c>
      <c r="B110" s="91" t="s">
        <v>1092</v>
      </c>
      <c r="C110" s="91">
        <v>7</v>
      </c>
      <c r="D110" s="130">
        <v>0.007712775352655982</v>
      </c>
      <c r="E110" s="130">
        <v>1.5185139398778875</v>
      </c>
      <c r="F110" s="91" t="s">
        <v>808</v>
      </c>
      <c r="G110" s="91" t="b">
        <v>0</v>
      </c>
      <c r="H110" s="91" t="b">
        <v>0</v>
      </c>
      <c r="I110" s="91" t="b">
        <v>0</v>
      </c>
      <c r="J110" s="91" t="b">
        <v>0</v>
      </c>
      <c r="K110" s="91" t="b">
        <v>0</v>
      </c>
      <c r="L110" s="91" t="b">
        <v>0</v>
      </c>
    </row>
    <row r="111" spans="1:12" ht="15">
      <c r="A111" s="91" t="s">
        <v>241</v>
      </c>
      <c r="B111" s="91" t="s">
        <v>247</v>
      </c>
      <c r="C111" s="91">
        <v>6</v>
      </c>
      <c r="D111" s="130">
        <v>0.008257182834176879</v>
      </c>
      <c r="E111" s="130">
        <v>1.2174839442139063</v>
      </c>
      <c r="F111" s="91" t="s">
        <v>808</v>
      </c>
      <c r="G111" s="91" t="b">
        <v>0</v>
      </c>
      <c r="H111" s="91" t="b">
        <v>0</v>
      </c>
      <c r="I111" s="91" t="b">
        <v>0</v>
      </c>
      <c r="J111" s="91" t="b">
        <v>0</v>
      </c>
      <c r="K111" s="91" t="b">
        <v>0</v>
      </c>
      <c r="L111" s="91" t="b">
        <v>0</v>
      </c>
    </row>
    <row r="112" spans="1:12" ht="15">
      <c r="A112" s="91" t="s">
        <v>241</v>
      </c>
      <c r="B112" s="91" t="s">
        <v>882</v>
      </c>
      <c r="C112" s="91">
        <v>6</v>
      </c>
      <c r="D112" s="130">
        <v>0.008257182834176879</v>
      </c>
      <c r="E112" s="130">
        <v>1.2844307338445196</v>
      </c>
      <c r="F112" s="91" t="s">
        <v>808</v>
      </c>
      <c r="G112" s="91" t="b">
        <v>0</v>
      </c>
      <c r="H112" s="91" t="b">
        <v>0</v>
      </c>
      <c r="I112" s="91" t="b">
        <v>0</v>
      </c>
      <c r="J112" s="91" t="b">
        <v>0</v>
      </c>
      <c r="K112" s="91" t="b">
        <v>0</v>
      </c>
      <c r="L112" s="91" t="b">
        <v>0</v>
      </c>
    </row>
    <row r="113" spans="1:12" ht="15">
      <c r="A113" s="91" t="s">
        <v>1092</v>
      </c>
      <c r="B113" s="91" t="s">
        <v>881</v>
      </c>
      <c r="C113" s="91">
        <v>6</v>
      </c>
      <c r="D113" s="130">
        <v>0.008257182834176879</v>
      </c>
      <c r="E113" s="130">
        <v>1.4515671502472742</v>
      </c>
      <c r="F113" s="91" t="s">
        <v>808</v>
      </c>
      <c r="G113" s="91" t="b">
        <v>0</v>
      </c>
      <c r="H113" s="91" t="b">
        <v>0</v>
      </c>
      <c r="I113" s="91" t="b">
        <v>0</v>
      </c>
      <c r="J113" s="91" t="b">
        <v>0</v>
      </c>
      <c r="K113" s="91" t="b">
        <v>0</v>
      </c>
      <c r="L113" s="91" t="b">
        <v>0</v>
      </c>
    </row>
    <row r="114" spans="1:12" ht="15">
      <c r="A114" s="91" t="s">
        <v>1098</v>
      </c>
      <c r="B114" s="91" t="s">
        <v>1099</v>
      </c>
      <c r="C114" s="91">
        <v>2</v>
      </c>
      <c r="D114" s="130">
        <v>0.006663224234777505</v>
      </c>
      <c r="E114" s="130">
        <v>2.062581984228163</v>
      </c>
      <c r="F114" s="91" t="s">
        <v>808</v>
      </c>
      <c r="G114" s="91" t="b">
        <v>0</v>
      </c>
      <c r="H114" s="91" t="b">
        <v>0</v>
      </c>
      <c r="I114" s="91" t="b">
        <v>0</v>
      </c>
      <c r="J114" s="91" t="b">
        <v>0</v>
      </c>
      <c r="K114" s="91" t="b">
        <v>0</v>
      </c>
      <c r="L114" s="91" t="b">
        <v>0</v>
      </c>
    </row>
    <row r="115" spans="1:12" ht="15">
      <c r="A115" s="91" t="s">
        <v>1127</v>
      </c>
      <c r="B115" s="91" t="s">
        <v>1101</v>
      </c>
      <c r="C115" s="91">
        <v>2</v>
      </c>
      <c r="D115" s="130">
        <v>0.006663224234777505</v>
      </c>
      <c r="E115" s="130">
        <v>1.8864907251724818</v>
      </c>
      <c r="F115" s="91" t="s">
        <v>808</v>
      </c>
      <c r="G115" s="91" t="b">
        <v>0</v>
      </c>
      <c r="H115" s="91" t="b">
        <v>0</v>
      </c>
      <c r="I115" s="91" t="b">
        <v>0</v>
      </c>
      <c r="J115" s="91" t="b">
        <v>0</v>
      </c>
      <c r="K115" s="91" t="b">
        <v>0</v>
      </c>
      <c r="L115" s="91" t="b">
        <v>0</v>
      </c>
    </row>
    <row r="116" spans="1:12" ht="15">
      <c r="A116" s="91" t="s">
        <v>1102</v>
      </c>
      <c r="B116" s="91" t="s">
        <v>1129</v>
      </c>
      <c r="C116" s="91">
        <v>2</v>
      </c>
      <c r="D116" s="130">
        <v>0.006663224234777505</v>
      </c>
      <c r="E116" s="130">
        <v>2.062581984228163</v>
      </c>
      <c r="F116" s="91" t="s">
        <v>808</v>
      </c>
      <c r="G116" s="91" t="b">
        <v>1</v>
      </c>
      <c r="H116" s="91" t="b">
        <v>0</v>
      </c>
      <c r="I116" s="91" t="b">
        <v>0</v>
      </c>
      <c r="J116" s="91" t="b">
        <v>0</v>
      </c>
      <c r="K116" s="91" t="b">
        <v>0</v>
      </c>
      <c r="L116" s="91" t="b">
        <v>0</v>
      </c>
    </row>
    <row r="117" spans="1:12" ht="15">
      <c r="A117" s="91" t="s">
        <v>890</v>
      </c>
      <c r="B117" s="91" t="s">
        <v>891</v>
      </c>
      <c r="C117" s="91">
        <v>3</v>
      </c>
      <c r="D117" s="130">
        <v>0.011016432731179684</v>
      </c>
      <c r="E117" s="130">
        <v>1.5563025007672873</v>
      </c>
      <c r="F117" s="91" t="s">
        <v>809</v>
      </c>
      <c r="G117" s="91" t="b">
        <v>0</v>
      </c>
      <c r="H117" s="91" t="b">
        <v>0</v>
      </c>
      <c r="I117" s="91" t="b">
        <v>0</v>
      </c>
      <c r="J117" s="91" t="b">
        <v>0</v>
      </c>
      <c r="K117" s="91" t="b">
        <v>0</v>
      </c>
      <c r="L117" s="91" t="b">
        <v>0</v>
      </c>
    </row>
    <row r="118" spans="1:12" ht="15">
      <c r="A118" s="91" t="s">
        <v>891</v>
      </c>
      <c r="B118" s="91" t="s">
        <v>888</v>
      </c>
      <c r="C118" s="91">
        <v>3</v>
      </c>
      <c r="D118" s="130">
        <v>0.011016432731179684</v>
      </c>
      <c r="E118" s="130">
        <v>1.4313637641589874</v>
      </c>
      <c r="F118" s="91" t="s">
        <v>809</v>
      </c>
      <c r="G118" s="91" t="b">
        <v>0</v>
      </c>
      <c r="H118" s="91" t="b">
        <v>0</v>
      </c>
      <c r="I118" s="91" t="b">
        <v>0</v>
      </c>
      <c r="J118" s="91" t="b">
        <v>0</v>
      </c>
      <c r="K118" s="91" t="b">
        <v>0</v>
      </c>
      <c r="L118" s="91" t="b">
        <v>0</v>
      </c>
    </row>
    <row r="119" spans="1:12" ht="15">
      <c r="A119" s="91" t="s">
        <v>888</v>
      </c>
      <c r="B119" s="91" t="s">
        <v>892</v>
      </c>
      <c r="C119" s="91">
        <v>3</v>
      </c>
      <c r="D119" s="130">
        <v>0.011016432731179684</v>
      </c>
      <c r="E119" s="130">
        <v>1.334453751150931</v>
      </c>
      <c r="F119" s="91" t="s">
        <v>809</v>
      </c>
      <c r="G119" s="91" t="b">
        <v>0</v>
      </c>
      <c r="H119" s="91" t="b">
        <v>0</v>
      </c>
      <c r="I119" s="91" t="b">
        <v>0</v>
      </c>
      <c r="J119" s="91" t="b">
        <v>0</v>
      </c>
      <c r="K119" s="91" t="b">
        <v>0</v>
      </c>
      <c r="L119" s="91" t="b">
        <v>0</v>
      </c>
    </row>
    <row r="120" spans="1:12" ht="15">
      <c r="A120" s="91" t="s">
        <v>892</v>
      </c>
      <c r="B120" s="91" t="s">
        <v>247</v>
      </c>
      <c r="C120" s="91">
        <v>3</v>
      </c>
      <c r="D120" s="130">
        <v>0.011016432731179684</v>
      </c>
      <c r="E120" s="130">
        <v>1.130333768495006</v>
      </c>
      <c r="F120" s="91" t="s">
        <v>809</v>
      </c>
      <c r="G120" s="91" t="b">
        <v>0</v>
      </c>
      <c r="H120" s="91" t="b">
        <v>0</v>
      </c>
      <c r="I120" s="91" t="b">
        <v>0</v>
      </c>
      <c r="J120" s="91" t="b">
        <v>0</v>
      </c>
      <c r="K120" s="91" t="b">
        <v>0</v>
      </c>
      <c r="L120" s="91" t="b">
        <v>0</v>
      </c>
    </row>
    <row r="121" spans="1:12" ht="15">
      <c r="A121" s="91" t="s">
        <v>247</v>
      </c>
      <c r="B121" s="91" t="s">
        <v>893</v>
      </c>
      <c r="C121" s="91">
        <v>3</v>
      </c>
      <c r="D121" s="130">
        <v>0.011016432731179684</v>
      </c>
      <c r="E121" s="130">
        <v>1.188325715472693</v>
      </c>
      <c r="F121" s="91" t="s">
        <v>809</v>
      </c>
      <c r="G121" s="91" t="b">
        <v>0</v>
      </c>
      <c r="H121" s="91" t="b">
        <v>0</v>
      </c>
      <c r="I121" s="91" t="b">
        <v>0</v>
      </c>
      <c r="J121" s="91" t="b">
        <v>0</v>
      </c>
      <c r="K121" s="91" t="b">
        <v>0</v>
      </c>
      <c r="L121" s="91" t="b">
        <v>0</v>
      </c>
    </row>
    <row r="122" spans="1:12" ht="15">
      <c r="A122" s="91" t="s">
        <v>893</v>
      </c>
      <c r="B122" s="91" t="s">
        <v>894</v>
      </c>
      <c r="C122" s="91">
        <v>3</v>
      </c>
      <c r="D122" s="130">
        <v>0.011016432731179684</v>
      </c>
      <c r="E122" s="130">
        <v>1.5563025007672873</v>
      </c>
      <c r="F122" s="91" t="s">
        <v>809</v>
      </c>
      <c r="G122" s="91" t="b">
        <v>0</v>
      </c>
      <c r="H122" s="91" t="b">
        <v>0</v>
      </c>
      <c r="I122" s="91" t="b">
        <v>0</v>
      </c>
      <c r="J122" s="91" t="b">
        <v>0</v>
      </c>
      <c r="K122" s="91" t="b">
        <v>0</v>
      </c>
      <c r="L122" s="91" t="b">
        <v>0</v>
      </c>
    </row>
    <row r="123" spans="1:12" ht="15">
      <c r="A123" s="91" t="s">
        <v>894</v>
      </c>
      <c r="B123" s="91" t="s">
        <v>895</v>
      </c>
      <c r="C123" s="91">
        <v>3</v>
      </c>
      <c r="D123" s="130">
        <v>0.011016432731179684</v>
      </c>
      <c r="E123" s="130">
        <v>1.5563025007672873</v>
      </c>
      <c r="F123" s="91" t="s">
        <v>809</v>
      </c>
      <c r="G123" s="91" t="b">
        <v>0</v>
      </c>
      <c r="H123" s="91" t="b">
        <v>0</v>
      </c>
      <c r="I123" s="91" t="b">
        <v>0</v>
      </c>
      <c r="J123" s="91" t="b">
        <v>0</v>
      </c>
      <c r="K123" s="91" t="b">
        <v>0</v>
      </c>
      <c r="L123" s="91" t="b">
        <v>0</v>
      </c>
    </row>
    <row r="124" spans="1:12" ht="15">
      <c r="A124" s="91" t="s">
        <v>895</v>
      </c>
      <c r="B124" s="91" t="s">
        <v>1105</v>
      </c>
      <c r="C124" s="91">
        <v>3</v>
      </c>
      <c r="D124" s="130">
        <v>0.011016432731179684</v>
      </c>
      <c r="E124" s="130">
        <v>1.5563025007672873</v>
      </c>
      <c r="F124" s="91" t="s">
        <v>809</v>
      </c>
      <c r="G124" s="91" t="b">
        <v>0</v>
      </c>
      <c r="H124" s="91" t="b">
        <v>0</v>
      </c>
      <c r="I124" s="91" t="b">
        <v>0</v>
      </c>
      <c r="J124" s="91" t="b">
        <v>0</v>
      </c>
      <c r="K124" s="91" t="b">
        <v>0</v>
      </c>
      <c r="L124" s="91" t="b">
        <v>0</v>
      </c>
    </row>
    <row r="125" spans="1:12" ht="15">
      <c r="A125" s="91" t="s">
        <v>1105</v>
      </c>
      <c r="B125" s="91" t="s">
        <v>1106</v>
      </c>
      <c r="C125" s="91">
        <v>3</v>
      </c>
      <c r="D125" s="130">
        <v>0.011016432731179684</v>
      </c>
      <c r="E125" s="130">
        <v>1.5563025007672873</v>
      </c>
      <c r="F125" s="91" t="s">
        <v>809</v>
      </c>
      <c r="G125" s="91" t="b">
        <v>0</v>
      </c>
      <c r="H125" s="91" t="b">
        <v>0</v>
      </c>
      <c r="I125" s="91" t="b">
        <v>0</v>
      </c>
      <c r="J125" s="91" t="b">
        <v>0</v>
      </c>
      <c r="K125" s="91" t="b">
        <v>0</v>
      </c>
      <c r="L125" s="91" t="b">
        <v>0</v>
      </c>
    </row>
    <row r="126" spans="1:12" ht="15">
      <c r="A126" s="91" t="s">
        <v>217</v>
      </c>
      <c r="B126" s="91" t="s">
        <v>890</v>
      </c>
      <c r="C126" s="91">
        <v>2</v>
      </c>
      <c r="D126" s="130">
        <v>0.010380344678068316</v>
      </c>
      <c r="E126" s="130">
        <v>1.7323937598229686</v>
      </c>
      <c r="F126" s="91" t="s">
        <v>809</v>
      </c>
      <c r="G126" s="91" t="b">
        <v>0</v>
      </c>
      <c r="H126" s="91" t="b">
        <v>0</v>
      </c>
      <c r="I126" s="91" t="b">
        <v>0</v>
      </c>
      <c r="J126" s="91" t="b">
        <v>0</v>
      </c>
      <c r="K126" s="91" t="b">
        <v>0</v>
      </c>
      <c r="L126" s="91" t="b">
        <v>0</v>
      </c>
    </row>
    <row r="127" spans="1:12" ht="15">
      <c r="A127" s="91" t="s">
        <v>888</v>
      </c>
      <c r="B127" s="91" t="s">
        <v>247</v>
      </c>
      <c r="C127" s="91">
        <v>2</v>
      </c>
      <c r="D127" s="130">
        <v>0.010380344678068316</v>
      </c>
      <c r="E127" s="130">
        <v>0.7323937598229685</v>
      </c>
      <c r="F127" s="91" t="s">
        <v>809</v>
      </c>
      <c r="G127" s="91" t="b">
        <v>0</v>
      </c>
      <c r="H127" s="91" t="b">
        <v>0</v>
      </c>
      <c r="I127" s="91" t="b">
        <v>0</v>
      </c>
      <c r="J127" s="91" t="b">
        <v>0</v>
      </c>
      <c r="K127" s="91" t="b">
        <v>0</v>
      </c>
      <c r="L127" s="91" t="b">
        <v>0</v>
      </c>
    </row>
    <row r="128" spans="1:12" ht="15">
      <c r="A128" s="91" t="s">
        <v>247</v>
      </c>
      <c r="B128" s="91" t="s">
        <v>1096</v>
      </c>
      <c r="C128" s="91">
        <v>2</v>
      </c>
      <c r="D128" s="130">
        <v>0.010380344678068316</v>
      </c>
      <c r="E128" s="130">
        <v>1.188325715472693</v>
      </c>
      <c r="F128" s="91" t="s">
        <v>809</v>
      </c>
      <c r="G128" s="91" t="b">
        <v>0</v>
      </c>
      <c r="H128" s="91" t="b">
        <v>0</v>
      </c>
      <c r="I128" s="91" t="b">
        <v>0</v>
      </c>
      <c r="J128" s="91" t="b">
        <v>0</v>
      </c>
      <c r="K128" s="91" t="b">
        <v>0</v>
      </c>
      <c r="L128" s="91" t="b">
        <v>0</v>
      </c>
    </row>
    <row r="129" spans="1:12" ht="15">
      <c r="A129" s="91" t="s">
        <v>1096</v>
      </c>
      <c r="B129" s="91" t="s">
        <v>1134</v>
      </c>
      <c r="C129" s="91">
        <v>2</v>
      </c>
      <c r="D129" s="130">
        <v>0.010380344678068316</v>
      </c>
      <c r="E129" s="130">
        <v>1.7323937598229686</v>
      </c>
      <c r="F129" s="91" t="s">
        <v>809</v>
      </c>
      <c r="G129" s="91" t="b">
        <v>0</v>
      </c>
      <c r="H129" s="91" t="b">
        <v>0</v>
      </c>
      <c r="I129" s="91" t="b">
        <v>0</v>
      </c>
      <c r="J129" s="91" t="b">
        <v>0</v>
      </c>
      <c r="K129" s="91" t="b">
        <v>0</v>
      </c>
      <c r="L129" s="91" t="b">
        <v>0</v>
      </c>
    </row>
    <row r="130" spans="1:12" ht="15">
      <c r="A130" s="91" t="s">
        <v>1134</v>
      </c>
      <c r="B130" s="91" t="s">
        <v>1103</v>
      </c>
      <c r="C130" s="91">
        <v>2</v>
      </c>
      <c r="D130" s="130">
        <v>0.010380344678068316</v>
      </c>
      <c r="E130" s="130">
        <v>1.7323937598229686</v>
      </c>
      <c r="F130" s="91" t="s">
        <v>809</v>
      </c>
      <c r="G130" s="91" t="b">
        <v>0</v>
      </c>
      <c r="H130" s="91" t="b">
        <v>0</v>
      </c>
      <c r="I130" s="91" t="b">
        <v>0</v>
      </c>
      <c r="J130" s="91" t="b">
        <v>0</v>
      </c>
      <c r="K130" s="91" t="b">
        <v>0</v>
      </c>
      <c r="L130" s="91" t="b">
        <v>0</v>
      </c>
    </row>
    <row r="131" spans="1:12" ht="15">
      <c r="A131" s="91" t="s">
        <v>1103</v>
      </c>
      <c r="B131" s="91" t="s">
        <v>1135</v>
      </c>
      <c r="C131" s="91">
        <v>2</v>
      </c>
      <c r="D131" s="130">
        <v>0.010380344678068316</v>
      </c>
      <c r="E131" s="130">
        <v>1.7323937598229686</v>
      </c>
      <c r="F131" s="91" t="s">
        <v>809</v>
      </c>
      <c r="G131" s="91" t="b">
        <v>0</v>
      </c>
      <c r="H131" s="91" t="b">
        <v>0</v>
      </c>
      <c r="I131" s="91" t="b">
        <v>0</v>
      </c>
      <c r="J131" s="91" t="b">
        <v>0</v>
      </c>
      <c r="K131" s="91" t="b">
        <v>0</v>
      </c>
      <c r="L131" s="91" t="b">
        <v>0</v>
      </c>
    </row>
    <row r="132" spans="1:12" ht="15">
      <c r="A132" s="91" t="s">
        <v>1135</v>
      </c>
      <c r="B132" s="91" t="s">
        <v>1136</v>
      </c>
      <c r="C132" s="91">
        <v>2</v>
      </c>
      <c r="D132" s="130">
        <v>0.010380344678068316</v>
      </c>
      <c r="E132" s="130">
        <v>1.7323937598229686</v>
      </c>
      <c r="F132" s="91" t="s">
        <v>809</v>
      </c>
      <c r="G132" s="91" t="b">
        <v>0</v>
      </c>
      <c r="H132" s="91" t="b">
        <v>0</v>
      </c>
      <c r="I132" s="91" t="b">
        <v>0</v>
      </c>
      <c r="J132" s="91" t="b">
        <v>0</v>
      </c>
      <c r="K132" s="91" t="b">
        <v>0</v>
      </c>
      <c r="L132" s="91" t="b">
        <v>0</v>
      </c>
    </row>
    <row r="133" spans="1:12" ht="15">
      <c r="A133" s="91" t="s">
        <v>1136</v>
      </c>
      <c r="B133" s="91" t="s">
        <v>889</v>
      </c>
      <c r="C133" s="91">
        <v>2</v>
      </c>
      <c r="D133" s="130">
        <v>0.010380344678068316</v>
      </c>
      <c r="E133" s="130">
        <v>1.5563025007672873</v>
      </c>
      <c r="F133" s="91" t="s">
        <v>809</v>
      </c>
      <c r="G133" s="91" t="b">
        <v>0</v>
      </c>
      <c r="H133" s="91" t="b">
        <v>0</v>
      </c>
      <c r="I133" s="91" t="b">
        <v>0</v>
      </c>
      <c r="J133" s="91" t="b">
        <v>0</v>
      </c>
      <c r="K133" s="91" t="b">
        <v>0</v>
      </c>
      <c r="L133" s="91" t="b">
        <v>0</v>
      </c>
    </row>
    <row r="134" spans="1:12" ht="15">
      <c r="A134" s="91" t="s">
        <v>889</v>
      </c>
      <c r="B134" s="91" t="s">
        <v>1137</v>
      </c>
      <c r="C134" s="91">
        <v>2</v>
      </c>
      <c r="D134" s="130">
        <v>0.010380344678068316</v>
      </c>
      <c r="E134" s="130">
        <v>1.5563025007672873</v>
      </c>
      <c r="F134" s="91" t="s">
        <v>809</v>
      </c>
      <c r="G134" s="91" t="b">
        <v>0</v>
      </c>
      <c r="H134" s="91" t="b">
        <v>0</v>
      </c>
      <c r="I134" s="91" t="b">
        <v>0</v>
      </c>
      <c r="J134" s="91" t="b">
        <v>0</v>
      </c>
      <c r="K134" s="91" t="b">
        <v>0</v>
      </c>
      <c r="L134" s="91" t="b">
        <v>0</v>
      </c>
    </row>
    <row r="135" spans="1:12" ht="15">
      <c r="A135" s="91" t="s">
        <v>1137</v>
      </c>
      <c r="B135" s="91" t="s">
        <v>877</v>
      </c>
      <c r="C135" s="91">
        <v>2</v>
      </c>
      <c r="D135" s="130">
        <v>0.010380344678068316</v>
      </c>
      <c r="E135" s="130">
        <v>1.7323937598229686</v>
      </c>
      <c r="F135" s="91" t="s">
        <v>809</v>
      </c>
      <c r="G135" s="91" t="b">
        <v>0</v>
      </c>
      <c r="H135" s="91" t="b">
        <v>0</v>
      </c>
      <c r="I135" s="91" t="b">
        <v>0</v>
      </c>
      <c r="J135" s="91" t="b">
        <v>0</v>
      </c>
      <c r="K135" s="91" t="b">
        <v>0</v>
      </c>
      <c r="L135" s="91" t="b">
        <v>0</v>
      </c>
    </row>
    <row r="136" spans="1:12" ht="15">
      <c r="A136" s="91" t="s">
        <v>877</v>
      </c>
      <c r="B136" s="91" t="s">
        <v>860</v>
      </c>
      <c r="C136" s="91">
        <v>2</v>
      </c>
      <c r="D136" s="130">
        <v>0.010380344678068316</v>
      </c>
      <c r="E136" s="130">
        <v>1.5563025007672873</v>
      </c>
      <c r="F136" s="91" t="s">
        <v>809</v>
      </c>
      <c r="G136" s="91" t="b">
        <v>0</v>
      </c>
      <c r="H136" s="91" t="b">
        <v>0</v>
      </c>
      <c r="I136" s="91" t="b">
        <v>0</v>
      </c>
      <c r="J136" s="91" t="b">
        <v>0</v>
      </c>
      <c r="K136" s="91" t="b">
        <v>0</v>
      </c>
      <c r="L136" s="91" t="b">
        <v>0</v>
      </c>
    </row>
    <row r="137" spans="1:12" ht="15">
      <c r="A137" s="91" t="s">
        <v>860</v>
      </c>
      <c r="B137" s="91" t="s">
        <v>1138</v>
      </c>
      <c r="C137" s="91">
        <v>2</v>
      </c>
      <c r="D137" s="130">
        <v>0.010380344678068316</v>
      </c>
      <c r="E137" s="130">
        <v>1.5563025007672873</v>
      </c>
      <c r="F137" s="91" t="s">
        <v>809</v>
      </c>
      <c r="G137" s="91" t="b">
        <v>0</v>
      </c>
      <c r="H137" s="91" t="b">
        <v>0</v>
      </c>
      <c r="I137" s="91" t="b">
        <v>0</v>
      </c>
      <c r="J137" s="91" t="b">
        <v>0</v>
      </c>
      <c r="K137" s="91" t="b">
        <v>0</v>
      </c>
      <c r="L137" s="91" t="b">
        <v>0</v>
      </c>
    </row>
    <row r="138" spans="1:12" ht="15">
      <c r="A138" s="91" t="s">
        <v>897</v>
      </c>
      <c r="B138" s="91" t="s">
        <v>878</v>
      </c>
      <c r="C138" s="91">
        <v>7</v>
      </c>
      <c r="D138" s="130">
        <v>0</v>
      </c>
      <c r="E138" s="130">
        <v>0.8495071589193119</v>
      </c>
      <c r="F138" s="91" t="s">
        <v>810</v>
      </c>
      <c r="G138" s="91" t="b">
        <v>0</v>
      </c>
      <c r="H138" s="91" t="b">
        <v>0</v>
      </c>
      <c r="I138" s="91" t="b">
        <v>0</v>
      </c>
      <c r="J138" s="91" t="b">
        <v>0</v>
      </c>
      <c r="K138" s="91" t="b">
        <v>0</v>
      </c>
      <c r="L138" s="91" t="b">
        <v>0</v>
      </c>
    </row>
    <row r="139" spans="1:12" ht="15">
      <c r="A139" s="91" t="s">
        <v>878</v>
      </c>
      <c r="B139" s="91" t="s">
        <v>898</v>
      </c>
      <c r="C139" s="91">
        <v>7</v>
      </c>
      <c r="D139" s="130">
        <v>0</v>
      </c>
      <c r="E139" s="130">
        <v>0.8495071589193119</v>
      </c>
      <c r="F139" s="91" t="s">
        <v>810</v>
      </c>
      <c r="G139" s="91" t="b">
        <v>0</v>
      </c>
      <c r="H139" s="91" t="b">
        <v>0</v>
      </c>
      <c r="I139" s="91" t="b">
        <v>0</v>
      </c>
      <c r="J139" s="91" t="b">
        <v>0</v>
      </c>
      <c r="K139" s="91" t="b">
        <v>0</v>
      </c>
      <c r="L139" s="91" t="b">
        <v>0</v>
      </c>
    </row>
    <row r="140" spans="1:12" ht="15">
      <c r="A140" s="91" t="s">
        <v>898</v>
      </c>
      <c r="B140" s="91" t="s">
        <v>899</v>
      </c>
      <c r="C140" s="91">
        <v>7</v>
      </c>
      <c r="D140" s="130">
        <v>0</v>
      </c>
      <c r="E140" s="130">
        <v>1.1505371545832932</v>
      </c>
      <c r="F140" s="91" t="s">
        <v>810</v>
      </c>
      <c r="G140" s="91" t="b">
        <v>0</v>
      </c>
      <c r="H140" s="91" t="b">
        <v>0</v>
      </c>
      <c r="I140" s="91" t="b">
        <v>0</v>
      </c>
      <c r="J140" s="91" t="b">
        <v>0</v>
      </c>
      <c r="K140" s="91" t="b">
        <v>0</v>
      </c>
      <c r="L140" s="91" t="b">
        <v>0</v>
      </c>
    </row>
    <row r="141" spans="1:12" ht="15">
      <c r="A141" s="91" t="s">
        <v>899</v>
      </c>
      <c r="B141" s="91" t="s">
        <v>900</v>
      </c>
      <c r="C141" s="91">
        <v>7</v>
      </c>
      <c r="D141" s="130">
        <v>0</v>
      </c>
      <c r="E141" s="130">
        <v>1.1505371545832932</v>
      </c>
      <c r="F141" s="91" t="s">
        <v>810</v>
      </c>
      <c r="G141" s="91" t="b">
        <v>0</v>
      </c>
      <c r="H141" s="91" t="b">
        <v>0</v>
      </c>
      <c r="I141" s="91" t="b">
        <v>0</v>
      </c>
      <c r="J141" s="91" t="b">
        <v>0</v>
      </c>
      <c r="K141" s="91" t="b">
        <v>0</v>
      </c>
      <c r="L141" s="91" t="b">
        <v>0</v>
      </c>
    </row>
    <row r="142" spans="1:12" ht="15">
      <c r="A142" s="91" t="s">
        <v>900</v>
      </c>
      <c r="B142" s="91" t="s">
        <v>901</v>
      </c>
      <c r="C142" s="91">
        <v>7</v>
      </c>
      <c r="D142" s="130">
        <v>0</v>
      </c>
      <c r="E142" s="130">
        <v>1.1505371545832932</v>
      </c>
      <c r="F142" s="91" t="s">
        <v>810</v>
      </c>
      <c r="G142" s="91" t="b">
        <v>0</v>
      </c>
      <c r="H142" s="91" t="b">
        <v>0</v>
      </c>
      <c r="I142" s="91" t="b">
        <v>0</v>
      </c>
      <c r="J142" s="91" t="b">
        <v>0</v>
      </c>
      <c r="K142" s="91" t="b">
        <v>0</v>
      </c>
      <c r="L142" s="91" t="b">
        <v>0</v>
      </c>
    </row>
    <row r="143" spans="1:12" ht="15">
      <c r="A143" s="91" t="s">
        <v>901</v>
      </c>
      <c r="B143" s="91" t="s">
        <v>902</v>
      </c>
      <c r="C143" s="91">
        <v>7</v>
      </c>
      <c r="D143" s="130">
        <v>0</v>
      </c>
      <c r="E143" s="130">
        <v>1.1505371545832932</v>
      </c>
      <c r="F143" s="91" t="s">
        <v>810</v>
      </c>
      <c r="G143" s="91" t="b">
        <v>0</v>
      </c>
      <c r="H143" s="91" t="b">
        <v>0</v>
      </c>
      <c r="I143" s="91" t="b">
        <v>0</v>
      </c>
      <c r="J143" s="91" t="b">
        <v>0</v>
      </c>
      <c r="K143" s="91" t="b">
        <v>0</v>
      </c>
      <c r="L143" s="91" t="b">
        <v>0</v>
      </c>
    </row>
    <row r="144" spans="1:12" ht="15">
      <c r="A144" s="91" t="s">
        <v>902</v>
      </c>
      <c r="B144" s="91" t="s">
        <v>903</v>
      </c>
      <c r="C144" s="91">
        <v>7</v>
      </c>
      <c r="D144" s="130">
        <v>0</v>
      </c>
      <c r="E144" s="130">
        <v>1.1505371545832932</v>
      </c>
      <c r="F144" s="91" t="s">
        <v>810</v>
      </c>
      <c r="G144" s="91" t="b">
        <v>0</v>
      </c>
      <c r="H144" s="91" t="b">
        <v>0</v>
      </c>
      <c r="I144" s="91" t="b">
        <v>0</v>
      </c>
      <c r="J144" s="91" t="b">
        <v>0</v>
      </c>
      <c r="K144" s="91" t="b">
        <v>0</v>
      </c>
      <c r="L144" s="91" t="b">
        <v>0</v>
      </c>
    </row>
    <row r="145" spans="1:12" ht="15">
      <c r="A145" s="91" t="s">
        <v>903</v>
      </c>
      <c r="B145" s="91" t="s">
        <v>878</v>
      </c>
      <c r="C145" s="91">
        <v>7</v>
      </c>
      <c r="D145" s="130">
        <v>0</v>
      </c>
      <c r="E145" s="130">
        <v>0.8495071589193119</v>
      </c>
      <c r="F145" s="91" t="s">
        <v>810</v>
      </c>
      <c r="G145" s="91" t="b">
        <v>0</v>
      </c>
      <c r="H145" s="91" t="b">
        <v>0</v>
      </c>
      <c r="I145" s="91" t="b">
        <v>0</v>
      </c>
      <c r="J145" s="91" t="b">
        <v>0</v>
      </c>
      <c r="K145" s="91" t="b">
        <v>0</v>
      </c>
      <c r="L145" s="91" t="b">
        <v>0</v>
      </c>
    </row>
    <row r="146" spans="1:12" ht="15">
      <c r="A146" s="91" t="s">
        <v>878</v>
      </c>
      <c r="B146" s="91" t="s">
        <v>904</v>
      </c>
      <c r="C146" s="91">
        <v>7</v>
      </c>
      <c r="D146" s="130">
        <v>0</v>
      </c>
      <c r="E146" s="130">
        <v>0.8495071589193119</v>
      </c>
      <c r="F146" s="91" t="s">
        <v>810</v>
      </c>
      <c r="G146" s="91" t="b">
        <v>0</v>
      </c>
      <c r="H146" s="91" t="b">
        <v>0</v>
      </c>
      <c r="I146" s="91" t="b">
        <v>0</v>
      </c>
      <c r="J146" s="91" t="b">
        <v>0</v>
      </c>
      <c r="K146" s="91" t="b">
        <v>0</v>
      </c>
      <c r="L146" s="91" t="b">
        <v>0</v>
      </c>
    </row>
    <row r="147" spans="1:12" ht="15">
      <c r="A147" s="91" t="s">
        <v>904</v>
      </c>
      <c r="B147" s="91" t="s">
        <v>905</v>
      </c>
      <c r="C147" s="91">
        <v>7</v>
      </c>
      <c r="D147" s="130">
        <v>0</v>
      </c>
      <c r="E147" s="130">
        <v>1.1505371545832932</v>
      </c>
      <c r="F147" s="91" t="s">
        <v>810</v>
      </c>
      <c r="G147" s="91" t="b">
        <v>0</v>
      </c>
      <c r="H147" s="91" t="b">
        <v>0</v>
      </c>
      <c r="I147" s="91" t="b">
        <v>0</v>
      </c>
      <c r="J147" s="91" t="b">
        <v>0</v>
      </c>
      <c r="K147" s="91" t="b">
        <v>0</v>
      </c>
      <c r="L147" s="91" t="b">
        <v>0</v>
      </c>
    </row>
    <row r="148" spans="1:12" ht="15">
      <c r="A148" s="91" t="s">
        <v>905</v>
      </c>
      <c r="B148" s="91" t="s">
        <v>1093</v>
      </c>
      <c r="C148" s="91">
        <v>7</v>
      </c>
      <c r="D148" s="130">
        <v>0</v>
      </c>
      <c r="E148" s="130">
        <v>1.1505371545832932</v>
      </c>
      <c r="F148" s="91" t="s">
        <v>810</v>
      </c>
      <c r="G148" s="91" t="b">
        <v>0</v>
      </c>
      <c r="H148" s="91" t="b">
        <v>0</v>
      </c>
      <c r="I148" s="91" t="b">
        <v>0</v>
      </c>
      <c r="J148" s="91" t="b">
        <v>0</v>
      </c>
      <c r="K148" s="91" t="b">
        <v>0</v>
      </c>
      <c r="L148" s="91" t="b">
        <v>0</v>
      </c>
    </row>
    <row r="149" spans="1:12" ht="15">
      <c r="A149" s="91" t="s">
        <v>1093</v>
      </c>
      <c r="B149" s="91" t="s">
        <v>1094</v>
      </c>
      <c r="C149" s="91">
        <v>7</v>
      </c>
      <c r="D149" s="130">
        <v>0</v>
      </c>
      <c r="E149" s="130">
        <v>1.1505371545832932</v>
      </c>
      <c r="F149" s="91" t="s">
        <v>810</v>
      </c>
      <c r="G149" s="91" t="b">
        <v>0</v>
      </c>
      <c r="H149" s="91" t="b">
        <v>0</v>
      </c>
      <c r="I149" s="91" t="b">
        <v>0</v>
      </c>
      <c r="J149" s="91" t="b">
        <v>0</v>
      </c>
      <c r="K149" s="91" t="b">
        <v>0</v>
      </c>
      <c r="L149" s="91" t="b">
        <v>0</v>
      </c>
    </row>
    <row r="150" spans="1:12" ht="15">
      <c r="A150" s="91" t="s">
        <v>1094</v>
      </c>
      <c r="B150" s="91" t="s">
        <v>1095</v>
      </c>
      <c r="C150" s="91">
        <v>7</v>
      </c>
      <c r="D150" s="130">
        <v>0</v>
      </c>
      <c r="E150" s="130">
        <v>1.1505371545832932</v>
      </c>
      <c r="F150" s="91" t="s">
        <v>810</v>
      </c>
      <c r="G150" s="91" t="b">
        <v>0</v>
      </c>
      <c r="H150" s="91" t="b">
        <v>0</v>
      </c>
      <c r="I150" s="91" t="b">
        <v>0</v>
      </c>
      <c r="J150" s="91" t="b">
        <v>0</v>
      </c>
      <c r="K150" s="91" t="b">
        <v>0</v>
      </c>
      <c r="L150" s="91" t="b">
        <v>0</v>
      </c>
    </row>
    <row r="151" spans="1:12" ht="15">
      <c r="A151" s="91" t="s">
        <v>221</v>
      </c>
      <c r="B151" s="91" t="s">
        <v>897</v>
      </c>
      <c r="C151" s="91">
        <v>6</v>
      </c>
      <c r="D151" s="130">
        <v>0.003789440922487541</v>
      </c>
      <c r="E151" s="130">
        <v>1.2174839442139063</v>
      </c>
      <c r="F151" s="91" t="s">
        <v>810</v>
      </c>
      <c r="G151" s="91" t="b">
        <v>0</v>
      </c>
      <c r="H151" s="91" t="b">
        <v>0</v>
      </c>
      <c r="I151" s="91" t="b">
        <v>0</v>
      </c>
      <c r="J151" s="91" t="b">
        <v>0</v>
      </c>
      <c r="K151" s="91" t="b">
        <v>0</v>
      </c>
      <c r="L151" s="91" t="b">
        <v>0</v>
      </c>
    </row>
    <row r="152" spans="1:12" ht="15">
      <c r="A152" s="91" t="s">
        <v>907</v>
      </c>
      <c r="B152" s="91" t="s">
        <v>908</v>
      </c>
      <c r="C152" s="91">
        <v>7</v>
      </c>
      <c r="D152" s="130">
        <v>0.013863223484525448</v>
      </c>
      <c r="E152" s="130">
        <v>1.2947810463869796</v>
      </c>
      <c r="F152" s="91" t="s">
        <v>811</v>
      </c>
      <c r="G152" s="91" t="b">
        <v>0</v>
      </c>
      <c r="H152" s="91" t="b">
        <v>0</v>
      </c>
      <c r="I152" s="91" t="b">
        <v>0</v>
      </c>
      <c r="J152" s="91" t="b">
        <v>0</v>
      </c>
      <c r="K152" s="91" t="b">
        <v>0</v>
      </c>
      <c r="L152" s="91" t="b">
        <v>0</v>
      </c>
    </row>
    <row r="153" spans="1:12" ht="15">
      <c r="A153" s="91" t="s">
        <v>247</v>
      </c>
      <c r="B153" s="91" t="s">
        <v>252</v>
      </c>
      <c r="C153" s="91">
        <v>2</v>
      </c>
      <c r="D153" s="130">
        <v>0.011119711052819168</v>
      </c>
      <c r="E153" s="130">
        <v>1.4409090820652177</v>
      </c>
      <c r="F153" s="91" t="s">
        <v>811</v>
      </c>
      <c r="G153" s="91" t="b">
        <v>0</v>
      </c>
      <c r="H153" s="91" t="b">
        <v>0</v>
      </c>
      <c r="I153" s="91" t="b">
        <v>0</v>
      </c>
      <c r="J153" s="91" t="b">
        <v>0</v>
      </c>
      <c r="K153" s="91" t="b">
        <v>0</v>
      </c>
      <c r="L153" s="91" t="b">
        <v>0</v>
      </c>
    </row>
    <row r="154" spans="1:12" ht="15">
      <c r="A154" s="91" t="s">
        <v>252</v>
      </c>
      <c r="B154" s="91" t="s">
        <v>239</v>
      </c>
      <c r="C154" s="91">
        <v>2</v>
      </c>
      <c r="D154" s="130">
        <v>0.011119711052819168</v>
      </c>
      <c r="E154" s="130">
        <v>1.8388490907372552</v>
      </c>
      <c r="F154" s="91" t="s">
        <v>811</v>
      </c>
      <c r="G154" s="91" t="b">
        <v>0</v>
      </c>
      <c r="H154" s="91" t="b">
        <v>0</v>
      </c>
      <c r="I154" s="91" t="b">
        <v>0</v>
      </c>
      <c r="J154" s="91" t="b">
        <v>0</v>
      </c>
      <c r="K154" s="91" t="b">
        <v>0</v>
      </c>
      <c r="L154" s="91" t="b">
        <v>0</v>
      </c>
    </row>
    <row r="155" spans="1:12" ht="15">
      <c r="A155" s="91" t="s">
        <v>239</v>
      </c>
      <c r="B155" s="91" t="s">
        <v>1108</v>
      </c>
      <c r="C155" s="91">
        <v>2</v>
      </c>
      <c r="D155" s="130">
        <v>0.011119711052819168</v>
      </c>
      <c r="E155" s="130">
        <v>1.8388490907372552</v>
      </c>
      <c r="F155" s="91" t="s">
        <v>811</v>
      </c>
      <c r="G155" s="91" t="b">
        <v>0</v>
      </c>
      <c r="H155" s="91" t="b">
        <v>0</v>
      </c>
      <c r="I155" s="91" t="b">
        <v>0</v>
      </c>
      <c r="J155" s="91" t="b">
        <v>0</v>
      </c>
      <c r="K155" s="91" t="b">
        <v>0</v>
      </c>
      <c r="L155" s="91" t="b">
        <v>0</v>
      </c>
    </row>
    <row r="156" spans="1:12" ht="15">
      <c r="A156" s="91" t="s">
        <v>1108</v>
      </c>
      <c r="B156" s="91" t="s">
        <v>1109</v>
      </c>
      <c r="C156" s="91">
        <v>2</v>
      </c>
      <c r="D156" s="130">
        <v>0.011119711052819168</v>
      </c>
      <c r="E156" s="130">
        <v>1.8388490907372552</v>
      </c>
      <c r="F156" s="91" t="s">
        <v>811</v>
      </c>
      <c r="G156" s="91" t="b">
        <v>0</v>
      </c>
      <c r="H156" s="91" t="b">
        <v>0</v>
      </c>
      <c r="I156" s="91" t="b">
        <v>0</v>
      </c>
      <c r="J156" s="91" t="b">
        <v>0</v>
      </c>
      <c r="K156" s="91" t="b">
        <v>1</v>
      </c>
      <c r="L156" s="91" t="b">
        <v>0</v>
      </c>
    </row>
    <row r="157" spans="1:12" ht="15">
      <c r="A157" s="91" t="s">
        <v>1109</v>
      </c>
      <c r="B157" s="91" t="s">
        <v>1110</v>
      </c>
      <c r="C157" s="91">
        <v>2</v>
      </c>
      <c r="D157" s="130">
        <v>0.011119711052819168</v>
      </c>
      <c r="E157" s="130">
        <v>1.8388490907372552</v>
      </c>
      <c r="F157" s="91" t="s">
        <v>811</v>
      </c>
      <c r="G157" s="91" t="b">
        <v>0</v>
      </c>
      <c r="H157" s="91" t="b">
        <v>1</v>
      </c>
      <c r="I157" s="91" t="b">
        <v>0</v>
      </c>
      <c r="J157" s="91" t="b">
        <v>0</v>
      </c>
      <c r="K157" s="91" t="b">
        <v>0</v>
      </c>
      <c r="L157" s="91" t="b">
        <v>0</v>
      </c>
    </row>
    <row r="158" spans="1:12" ht="15">
      <c r="A158" s="91" t="s">
        <v>1110</v>
      </c>
      <c r="B158" s="91" t="s">
        <v>1111</v>
      </c>
      <c r="C158" s="91">
        <v>2</v>
      </c>
      <c r="D158" s="130">
        <v>0.011119711052819168</v>
      </c>
      <c r="E158" s="130">
        <v>1.8388490907372552</v>
      </c>
      <c r="F158" s="91" t="s">
        <v>811</v>
      </c>
      <c r="G158" s="91" t="b">
        <v>0</v>
      </c>
      <c r="H158" s="91" t="b">
        <v>0</v>
      </c>
      <c r="I158" s="91" t="b">
        <v>0</v>
      </c>
      <c r="J158" s="91" t="b">
        <v>0</v>
      </c>
      <c r="K158" s="91" t="b">
        <v>0</v>
      </c>
      <c r="L158" s="91" t="b">
        <v>0</v>
      </c>
    </row>
    <row r="159" spans="1:12" ht="15">
      <c r="A159" s="91" t="s">
        <v>1111</v>
      </c>
      <c r="B159" s="91" t="s">
        <v>1112</v>
      </c>
      <c r="C159" s="91">
        <v>2</v>
      </c>
      <c r="D159" s="130">
        <v>0.011119711052819168</v>
      </c>
      <c r="E159" s="130">
        <v>1.8388490907372552</v>
      </c>
      <c r="F159" s="91" t="s">
        <v>811</v>
      </c>
      <c r="G159" s="91" t="b">
        <v>0</v>
      </c>
      <c r="H159" s="91" t="b">
        <v>0</v>
      </c>
      <c r="I159" s="91" t="b">
        <v>0</v>
      </c>
      <c r="J159" s="91" t="b">
        <v>0</v>
      </c>
      <c r="K159" s="91" t="b">
        <v>0</v>
      </c>
      <c r="L159" s="91" t="b">
        <v>0</v>
      </c>
    </row>
    <row r="160" spans="1:12" ht="15">
      <c r="A160" s="91" t="s">
        <v>1112</v>
      </c>
      <c r="B160" s="91" t="s">
        <v>1113</v>
      </c>
      <c r="C160" s="91">
        <v>2</v>
      </c>
      <c r="D160" s="130">
        <v>0.011119711052819168</v>
      </c>
      <c r="E160" s="130">
        <v>1.8388490907372552</v>
      </c>
      <c r="F160" s="91" t="s">
        <v>811</v>
      </c>
      <c r="G160" s="91" t="b">
        <v>0</v>
      </c>
      <c r="H160" s="91" t="b">
        <v>0</v>
      </c>
      <c r="I160" s="91" t="b">
        <v>0</v>
      </c>
      <c r="J160" s="91" t="b">
        <v>0</v>
      </c>
      <c r="K160" s="91" t="b">
        <v>0</v>
      </c>
      <c r="L160" s="91" t="b">
        <v>0</v>
      </c>
    </row>
    <row r="161" spans="1:12" ht="15">
      <c r="A161" s="91" t="s">
        <v>910</v>
      </c>
      <c r="B161" s="91" t="s">
        <v>1118</v>
      </c>
      <c r="C161" s="91">
        <v>2</v>
      </c>
      <c r="D161" s="130">
        <v>0.011119711052819168</v>
      </c>
      <c r="E161" s="130">
        <v>1.8388490907372552</v>
      </c>
      <c r="F161" s="91" t="s">
        <v>811</v>
      </c>
      <c r="G161" s="91" t="b">
        <v>0</v>
      </c>
      <c r="H161" s="91" t="b">
        <v>0</v>
      </c>
      <c r="I161" s="91" t="b">
        <v>0</v>
      </c>
      <c r="J161" s="91" t="b">
        <v>0</v>
      </c>
      <c r="K161" s="91" t="b">
        <v>0</v>
      </c>
      <c r="L161" s="91" t="b">
        <v>0</v>
      </c>
    </row>
    <row r="162" spans="1:12" ht="15">
      <c r="A162" s="91" t="s">
        <v>1118</v>
      </c>
      <c r="B162" s="91" t="s">
        <v>911</v>
      </c>
      <c r="C162" s="91">
        <v>2</v>
      </c>
      <c r="D162" s="130">
        <v>0.011119711052819168</v>
      </c>
      <c r="E162" s="130">
        <v>1.662757831681574</v>
      </c>
      <c r="F162" s="91" t="s">
        <v>811</v>
      </c>
      <c r="G162" s="91" t="b">
        <v>0</v>
      </c>
      <c r="H162" s="91" t="b">
        <v>0</v>
      </c>
      <c r="I162" s="91" t="b">
        <v>0</v>
      </c>
      <c r="J162" s="91" t="b">
        <v>0</v>
      </c>
      <c r="K162" s="91" t="b">
        <v>0</v>
      </c>
      <c r="L162" s="91" t="b">
        <v>0</v>
      </c>
    </row>
    <row r="163" spans="1:12" ht="15">
      <c r="A163" s="91" t="s">
        <v>911</v>
      </c>
      <c r="B163" s="91" t="s">
        <v>1119</v>
      </c>
      <c r="C163" s="91">
        <v>2</v>
      </c>
      <c r="D163" s="130">
        <v>0.011119711052819168</v>
      </c>
      <c r="E163" s="130">
        <v>1.662757831681574</v>
      </c>
      <c r="F163" s="91" t="s">
        <v>811</v>
      </c>
      <c r="G163" s="91" t="b">
        <v>0</v>
      </c>
      <c r="H163" s="91" t="b">
        <v>0</v>
      </c>
      <c r="I163" s="91" t="b">
        <v>0</v>
      </c>
      <c r="J163" s="91" t="b">
        <v>0</v>
      </c>
      <c r="K163" s="91" t="b">
        <v>0</v>
      </c>
      <c r="L163" s="91" t="b">
        <v>0</v>
      </c>
    </row>
    <row r="164" spans="1:12" ht="15">
      <c r="A164" s="91" t="s">
        <v>1119</v>
      </c>
      <c r="B164" s="91" t="s">
        <v>1120</v>
      </c>
      <c r="C164" s="91">
        <v>2</v>
      </c>
      <c r="D164" s="130">
        <v>0.011119711052819168</v>
      </c>
      <c r="E164" s="130">
        <v>1.8388490907372552</v>
      </c>
      <c r="F164" s="91" t="s">
        <v>811</v>
      </c>
      <c r="G164" s="91" t="b">
        <v>0</v>
      </c>
      <c r="H164" s="91" t="b">
        <v>0</v>
      </c>
      <c r="I164" s="91" t="b">
        <v>0</v>
      </c>
      <c r="J164" s="91" t="b">
        <v>0</v>
      </c>
      <c r="K164" s="91" t="b">
        <v>0</v>
      </c>
      <c r="L164" s="91" t="b">
        <v>0</v>
      </c>
    </row>
    <row r="165" spans="1:12" ht="15">
      <c r="A165" s="91" t="s">
        <v>1120</v>
      </c>
      <c r="B165" s="91" t="s">
        <v>1121</v>
      </c>
      <c r="C165" s="91">
        <v>2</v>
      </c>
      <c r="D165" s="130">
        <v>0.011119711052819168</v>
      </c>
      <c r="E165" s="130">
        <v>1.8388490907372552</v>
      </c>
      <c r="F165" s="91" t="s">
        <v>811</v>
      </c>
      <c r="G165" s="91" t="b">
        <v>0</v>
      </c>
      <c r="H165" s="91" t="b">
        <v>0</v>
      </c>
      <c r="I165" s="91" t="b">
        <v>0</v>
      </c>
      <c r="J165" s="91" t="b">
        <v>0</v>
      </c>
      <c r="K165" s="91" t="b">
        <v>0</v>
      </c>
      <c r="L165" s="91" t="b">
        <v>0</v>
      </c>
    </row>
    <row r="166" spans="1:12" ht="15">
      <c r="A166" s="91" t="s">
        <v>1121</v>
      </c>
      <c r="B166" s="91" t="s">
        <v>1122</v>
      </c>
      <c r="C166" s="91">
        <v>2</v>
      </c>
      <c r="D166" s="130">
        <v>0.011119711052819168</v>
      </c>
      <c r="E166" s="130">
        <v>1.8388490907372552</v>
      </c>
      <c r="F166" s="91" t="s">
        <v>811</v>
      </c>
      <c r="G166" s="91" t="b">
        <v>0</v>
      </c>
      <c r="H166" s="91" t="b">
        <v>0</v>
      </c>
      <c r="I166" s="91" t="b">
        <v>0</v>
      </c>
      <c r="J166" s="91" t="b">
        <v>0</v>
      </c>
      <c r="K166" s="91" t="b">
        <v>0</v>
      </c>
      <c r="L166" s="91" t="b">
        <v>0</v>
      </c>
    </row>
    <row r="167" spans="1:12" ht="15">
      <c r="A167" s="91" t="s">
        <v>1122</v>
      </c>
      <c r="B167" s="91" t="s">
        <v>1123</v>
      </c>
      <c r="C167" s="91">
        <v>2</v>
      </c>
      <c r="D167" s="130">
        <v>0.011119711052819168</v>
      </c>
      <c r="E167" s="130">
        <v>1.8388490907372552</v>
      </c>
      <c r="F167" s="91" t="s">
        <v>811</v>
      </c>
      <c r="G167" s="91" t="b">
        <v>0</v>
      </c>
      <c r="H167" s="91" t="b">
        <v>0</v>
      </c>
      <c r="I167" s="91" t="b">
        <v>0</v>
      </c>
      <c r="J167" s="91" t="b">
        <v>0</v>
      </c>
      <c r="K167" s="91" t="b">
        <v>1</v>
      </c>
      <c r="L167" s="91" t="b">
        <v>0</v>
      </c>
    </row>
    <row r="168" spans="1:12" ht="15">
      <c r="A168" s="91" t="s">
        <v>1123</v>
      </c>
      <c r="B168" s="91" t="s">
        <v>1124</v>
      </c>
      <c r="C168" s="91">
        <v>2</v>
      </c>
      <c r="D168" s="130">
        <v>0.011119711052819168</v>
      </c>
      <c r="E168" s="130">
        <v>1.8388490907372552</v>
      </c>
      <c r="F168" s="91" t="s">
        <v>811</v>
      </c>
      <c r="G168" s="91" t="b">
        <v>0</v>
      </c>
      <c r="H168" s="91" t="b">
        <v>1</v>
      </c>
      <c r="I168" s="91" t="b">
        <v>0</v>
      </c>
      <c r="J168" s="91" t="b">
        <v>0</v>
      </c>
      <c r="K168" s="91" t="b">
        <v>0</v>
      </c>
      <c r="L168" s="91" t="b">
        <v>0</v>
      </c>
    </row>
    <row r="169" spans="1:12" ht="15">
      <c r="A169" s="91" t="s">
        <v>1124</v>
      </c>
      <c r="B169" s="91" t="s">
        <v>1125</v>
      </c>
      <c r="C169" s="91">
        <v>2</v>
      </c>
      <c r="D169" s="130">
        <v>0.011119711052819168</v>
      </c>
      <c r="E169" s="130">
        <v>1.8388490907372552</v>
      </c>
      <c r="F169" s="91" t="s">
        <v>811</v>
      </c>
      <c r="G169" s="91" t="b">
        <v>0</v>
      </c>
      <c r="H169" s="91" t="b">
        <v>0</v>
      </c>
      <c r="I169" s="91" t="b">
        <v>0</v>
      </c>
      <c r="J169" s="91" t="b">
        <v>0</v>
      </c>
      <c r="K169" s="91" t="b">
        <v>0</v>
      </c>
      <c r="L169" s="91" t="b">
        <v>0</v>
      </c>
    </row>
    <row r="170" spans="1:12" ht="15">
      <c r="A170" s="91" t="s">
        <v>1125</v>
      </c>
      <c r="B170" s="91" t="s">
        <v>1126</v>
      </c>
      <c r="C170" s="91">
        <v>2</v>
      </c>
      <c r="D170" s="130">
        <v>0.011119711052819168</v>
      </c>
      <c r="E170" s="130">
        <v>1.8388490907372552</v>
      </c>
      <c r="F170" s="91" t="s">
        <v>811</v>
      </c>
      <c r="G170" s="91" t="b">
        <v>0</v>
      </c>
      <c r="H170" s="91" t="b">
        <v>0</v>
      </c>
      <c r="I170" s="91" t="b">
        <v>0</v>
      </c>
      <c r="J170" s="91" t="b">
        <v>0</v>
      </c>
      <c r="K170" s="91" t="b">
        <v>0</v>
      </c>
      <c r="L170" s="91" t="b">
        <v>0</v>
      </c>
    </row>
    <row r="171" spans="1:12" ht="15">
      <c r="A171" s="91" t="s">
        <v>220</v>
      </c>
      <c r="B171" s="91" t="s">
        <v>247</v>
      </c>
      <c r="C171" s="91">
        <v>2</v>
      </c>
      <c r="D171" s="130">
        <v>0.011119711052819168</v>
      </c>
      <c r="E171" s="130">
        <v>0.8846065812979305</v>
      </c>
      <c r="F171" s="91" t="s">
        <v>811</v>
      </c>
      <c r="G171" s="91" t="b">
        <v>0</v>
      </c>
      <c r="H171" s="91" t="b">
        <v>0</v>
      </c>
      <c r="I171" s="91" t="b">
        <v>0</v>
      </c>
      <c r="J171" s="91" t="b">
        <v>0</v>
      </c>
      <c r="K171" s="91" t="b">
        <v>0</v>
      </c>
      <c r="L171" s="91" t="b">
        <v>0</v>
      </c>
    </row>
    <row r="172" spans="1:12" ht="15">
      <c r="A172" s="91" t="s">
        <v>247</v>
      </c>
      <c r="B172" s="91" t="s">
        <v>1131</v>
      </c>
      <c r="C172" s="91">
        <v>2</v>
      </c>
      <c r="D172" s="130">
        <v>0.011119711052819168</v>
      </c>
      <c r="E172" s="130">
        <v>1.4409090820652177</v>
      </c>
      <c r="F172" s="91" t="s">
        <v>811</v>
      </c>
      <c r="G172" s="91" t="b">
        <v>0</v>
      </c>
      <c r="H172" s="91" t="b">
        <v>0</v>
      </c>
      <c r="I172" s="91" t="b">
        <v>0</v>
      </c>
      <c r="J172" s="91" t="b">
        <v>0</v>
      </c>
      <c r="K172" s="91" t="b">
        <v>0</v>
      </c>
      <c r="L172" s="91" t="b">
        <v>0</v>
      </c>
    </row>
    <row r="173" spans="1:12" ht="15">
      <c r="A173" s="91" t="s">
        <v>1131</v>
      </c>
      <c r="B173" s="91" t="s">
        <v>909</v>
      </c>
      <c r="C173" s="91">
        <v>2</v>
      </c>
      <c r="D173" s="130">
        <v>0.011119711052819168</v>
      </c>
      <c r="E173" s="130">
        <v>1.662757831681574</v>
      </c>
      <c r="F173" s="91" t="s">
        <v>811</v>
      </c>
      <c r="G173" s="91" t="b">
        <v>0</v>
      </c>
      <c r="H173" s="91" t="b">
        <v>0</v>
      </c>
      <c r="I173" s="91" t="b">
        <v>0</v>
      </c>
      <c r="J173" s="91" t="b">
        <v>0</v>
      </c>
      <c r="K173" s="91" t="b">
        <v>0</v>
      </c>
      <c r="L173" s="91" t="b">
        <v>0</v>
      </c>
    </row>
    <row r="174" spans="1:12" ht="15">
      <c r="A174" s="91" t="s">
        <v>909</v>
      </c>
      <c r="B174" s="91" t="s">
        <v>238</v>
      </c>
      <c r="C174" s="91">
        <v>2</v>
      </c>
      <c r="D174" s="130">
        <v>0.011119711052819168</v>
      </c>
      <c r="E174" s="130">
        <v>1.662757831681574</v>
      </c>
      <c r="F174" s="91" t="s">
        <v>811</v>
      </c>
      <c r="G174" s="91" t="b">
        <v>0</v>
      </c>
      <c r="H174" s="91" t="b">
        <v>0</v>
      </c>
      <c r="I174" s="91" t="b">
        <v>0</v>
      </c>
      <c r="J174" s="91" t="b">
        <v>0</v>
      </c>
      <c r="K174" s="91" t="b">
        <v>0</v>
      </c>
      <c r="L174" s="91" t="b">
        <v>0</v>
      </c>
    </row>
    <row r="175" spans="1:12" ht="15">
      <c r="A175" s="91" t="s">
        <v>238</v>
      </c>
      <c r="B175" s="91" t="s">
        <v>247</v>
      </c>
      <c r="C175" s="91">
        <v>2</v>
      </c>
      <c r="D175" s="130">
        <v>0.011119711052819168</v>
      </c>
      <c r="E175" s="130">
        <v>0.8846065812979305</v>
      </c>
      <c r="F175" s="91" t="s">
        <v>811</v>
      </c>
      <c r="G175" s="91" t="b">
        <v>0</v>
      </c>
      <c r="H175" s="91" t="b">
        <v>0</v>
      </c>
      <c r="I175" s="91" t="b">
        <v>0</v>
      </c>
      <c r="J175" s="91" t="b">
        <v>0</v>
      </c>
      <c r="K175" s="91" t="b">
        <v>0</v>
      </c>
      <c r="L175" s="91" t="b">
        <v>0</v>
      </c>
    </row>
    <row r="176" spans="1:12" ht="15">
      <c r="A176" s="91" t="s">
        <v>908</v>
      </c>
      <c r="B176" s="91" t="s">
        <v>879</v>
      </c>
      <c r="C176" s="91">
        <v>2</v>
      </c>
      <c r="D176" s="130">
        <v>0.011119711052819168</v>
      </c>
      <c r="E176" s="130">
        <v>1.1186897873312984</v>
      </c>
      <c r="F176" s="91" t="s">
        <v>811</v>
      </c>
      <c r="G176" s="91" t="b">
        <v>0</v>
      </c>
      <c r="H176" s="91" t="b">
        <v>0</v>
      </c>
      <c r="I176" s="91" t="b">
        <v>0</v>
      </c>
      <c r="J176" s="91" t="b">
        <v>0</v>
      </c>
      <c r="K176" s="91" t="b">
        <v>0</v>
      </c>
      <c r="L176" s="91" t="b">
        <v>0</v>
      </c>
    </row>
    <row r="177" spans="1:12" ht="15">
      <c r="A177" s="91" t="s">
        <v>879</v>
      </c>
      <c r="B177" s="91" t="s">
        <v>1097</v>
      </c>
      <c r="C177" s="91">
        <v>2</v>
      </c>
      <c r="D177" s="130">
        <v>0.011119711052819168</v>
      </c>
      <c r="E177" s="130">
        <v>1.662757831681574</v>
      </c>
      <c r="F177" s="91" t="s">
        <v>811</v>
      </c>
      <c r="G177" s="91" t="b">
        <v>0</v>
      </c>
      <c r="H177" s="91" t="b">
        <v>0</v>
      </c>
      <c r="I177" s="91" t="b">
        <v>0</v>
      </c>
      <c r="J177" s="91" t="b">
        <v>0</v>
      </c>
      <c r="K177" s="91" t="b">
        <v>0</v>
      </c>
      <c r="L177" s="91" t="b">
        <v>0</v>
      </c>
    </row>
    <row r="178" spans="1:12" ht="15">
      <c r="A178" s="91" t="s">
        <v>1097</v>
      </c>
      <c r="B178" s="91" t="s">
        <v>1132</v>
      </c>
      <c r="C178" s="91">
        <v>2</v>
      </c>
      <c r="D178" s="130">
        <v>0.011119711052819168</v>
      </c>
      <c r="E178" s="130">
        <v>1.8388490907372552</v>
      </c>
      <c r="F178" s="91" t="s">
        <v>811</v>
      </c>
      <c r="G178" s="91" t="b">
        <v>0</v>
      </c>
      <c r="H178" s="91" t="b">
        <v>0</v>
      </c>
      <c r="I178" s="91" t="b">
        <v>0</v>
      </c>
      <c r="J178" s="91" t="b">
        <v>0</v>
      </c>
      <c r="K178" s="91" t="b">
        <v>0</v>
      </c>
      <c r="L178" s="91" t="b">
        <v>0</v>
      </c>
    </row>
    <row r="179" spans="1:12" ht="15">
      <c r="A179" s="91" t="s">
        <v>1132</v>
      </c>
      <c r="B179" s="91" t="s">
        <v>877</v>
      </c>
      <c r="C179" s="91">
        <v>2</v>
      </c>
      <c r="D179" s="130">
        <v>0.011119711052819168</v>
      </c>
      <c r="E179" s="130">
        <v>1.2947810463869796</v>
      </c>
      <c r="F179" s="91" t="s">
        <v>811</v>
      </c>
      <c r="G179" s="91" t="b">
        <v>0</v>
      </c>
      <c r="H179" s="91" t="b">
        <v>0</v>
      </c>
      <c r="I179" s="91" t="b">
        <v>0</v>
      </c>
      <c r="J179" s="91" t="b">
        <v>0</v>
      </c>
      <c r="K179" s="91" t="b">
        <v>0</v>
      </c>
      <c r="L179" s="91" t="b">
        <v>0</v>
      </c>
    </row>
    <row r="180" spans="1:12" ht="15">
      <c r="A180" s="91" t="s">
        <v>877</v>
      </c>
      <c r="B180" s="91" t="s">
        <v>860</v>
      </c>
      <c r="C180" s="91">
        <v>2</v>
      </c>
      <c r="D180" s="130">
        <v>0.011119711052819168</v>
      </c>
      <c r="E180" s="130">
        <v>0.8968410377149421</v>
      </c>
      <c r="F180" s="91" t="s">
        <v>811</v>
      </c>
      <c r="G180" s="91" t="b">
        <v>0</v>
      </c>
      <c r="H180" s="91" t="b">
        <v>0</v>
      </c>
      <c r="I180" s="91" t="b">
        <v>0</v>
      </c>
      <c r="J180" s="91" t="b">
        <v>0</v>
      </c>
      <c r="K180" s="91" t="b">
        <v>0</v>
      </c>
      <c r="L180" s="91" t="b">
        <v>0</v>
      </c>
    </row>
    <row r="181" spans="1:12" ht="15">
      <c r="A181" s="91" t="s">
        <v>860</v>
      </c>
      <c r="B181" s="91" t="s">
        <v>1104</v>
      </c>
      <c r="C181" s="91">
        <v>2</v>
      </c>
      <c r="D181" s="130">
        <v>0.011119711052819168</v>
      </c>
      <c r="E181" s="130">
        <v>1.2648178230095366</v>
      </c>
      <c r="F181" s="91" t="s">
        <v>811</v>
      </c>
      <c r="G181" s="91" t="b">
        <v>0</v>
      </c>
      <c r="H181" s="91" t="b">
        <v>0</v>
      </c>
      <c r="I181" s="91" t="b">
        <v>0</v>
      </c>
      <c r="J181" s="91" t="b">
        <v>0</v>
      </c>
      <c r="K181" s="91" t="b">
        <v>0</v>
      </c>
      <c r="L181" s="91" t="b">
        <v>0</v>
      </c>
    </row>
    <row r="182" spans="1:12" ht="15">
      <c r="A182" s="91" t="s">
        <v>1104</v>
      </c>
      <c r="B182" s="91" t="s">
        <v>1100</v>
      </c>
      <c r="C182" s="91">
        <v>2</v>
      </c>
      <c r="D182" s="130">
        <v>0.011119711052819168</v>
      </c>
      <c r="E182" s="130">
        <v>1.662757831681574</v>
      </c>
      <c r="F182" s="91" t="s">
        <v>811</v>
      </c>
      <c r="G182" s="91" t="b">
        <v>0</v>
      </c>
      <c r="H182" s="91" t="b">
        <v>0</v>
      </c>
      <c r="I182" s="91" t="b">
        <v>0</v>
      </c>
      <c r="J182" s="91" t="b">
        <v>0</v>
      </c>
      <c r="K182" s="91" t="b">
        <v>0</v>
      </c>
      <c r="L182" s="91" t="b">
        <v>0</v>
      </c>
    </row>
    <row r="183" spans="1:12" ht="15">
      <c r="A183" s="91" t="s">
        <v>1100</v>
      </c>
      <c r="B183" s="91" t="s">
        <v>247</v>
      </c>
      <c r="C183" s="91">
        <v>2</v>
      </c>
      <c r="D183" s="130">
        <v>0.011119711052819168</v>
      </c>
      <c r="E183" s="130">
        <v>1.0606978403536116</v>
      </c>
      <c r="F183" s="91" t="s">
        <v>811</v>
      </c>
      <c r="G183" s="91" t="b">
        <v>0</v>
      </c>
      <c r="H183" s="91" t="b">
        <v>0</v>
      </c>
      <c r="I183" s="91" t="b">
        <v>0</v>
      </c>
      <c r="J183" s="91" t="b">
        <v>0</v>
      </c>
      <c r="K183" s="91" t="b">
        <v>0</v>
      </c>
      <c r="L183" s="91" t="b">
        <v>0</v>
      </c>
    </row>
    <row r="184" spans="1:12" ht="15">
      <c r="A184" s="91" t="s">
        <v>908</v>
      </c>
      <c r="B184" s="91" t="s">
        <v>1133</v>
      </c>
      <c r="C184" s="91">
        <v>2</v>
      </c>
      <c r="D184" s="130">
        <v>0.011119711052819168</v>
      </c>
      <c r="E184" s="130">
        <v>1.2947810463869796</v>
      </c>
      <c r="F184" s="91" t="s">
        <v>811</v>
      </c>
      <c r="G184" s="91" t="b">
        <v>0</v>
      </c>
      <c r="H184" s="91" t="b">
        <v>0</v>
      </c>
      <c r="I184" s="91" t="b">
        <v>0</v>
      </c>
      <c r="J184" s="91" t="b">
        <v>0</v>
      </c>
      <c r="K184" s="91" t="b">
        <v>0</v>
      </c>
      <c r="L184" s="91" t="b">
        <v>0</v>
      </c>
    </row>
    <row r="185" spans="1:12" ht="15">
      <c r="A185" s="91" t="s">
        <v>914</v>
      </c>
      <c r="B185" s="91" t="s">
        <v>915</v>
      </c>
      <c r="C185" s="91">
        <v>2</v>
      </c>
      <c r="D185" s="130">
        <v>0</v>
      </c>
      <c r="E185" s="130">
        <v>1.2304489213782739</v>
      </c>
      <c r="F185" s="91" t="s">
        <v>813</v>
      </c>
      <c r="G185" s="91" t="b">
        <v>0</v>
      </c>
      <c r="H185" s="91" t="b">
        <v>0</v>
      </c>
      <c r="I185" s="91" t="b">
        <v>0</v>
      </c>
      <c r="J185" s="91" t="b">
        <v>0</v>
      </c>
      <c r="K185" s="91" t="b">
        <v>0</v>
      </c>
      <c r="L185" s="91" t="b">
        <v>0</v>
      </c>
    </row>
    <row r="186" spans="1:12" ht="15">
      <c r="A186" s="91" t="s">
        <v>915</v>
      </c>
      <c r="B186" s="91" t="s">
        <v>916</v>
      </c>
      <c r="C186" s="91">
        <v>2</v>
      </c>
      <c r="D186" s="130">
        <v>0</v>
      </c>
      <c r="E186" s="130">
        <v>1.2304489213782739</v>
      </c>
      <c r="F186" s="91" t="s">
        <v>813</v>
      </c>
      <c r="G186" s="91" t="b">
        <v>0</v>
      </c>
      <c r="H186" s="91" t="b">
        <v>0</v>
      </c>
      <c r="I186" s="91" t="b">
        <v>0</v>
      </c>
      <c r="J186" s="91" t="b">
        <v>0</v>
      </c>
      <c r="K186" s="91" t="b">
        <v>0</v>
      </c>
      <c r="L186" s="91" t="b">
        <v>0</v>
      </c>
    </row>
    <row r="187" spans="1:12" ht="15">
      <c r="A187" s="91" t="s">
        <v>916</v>
      </c>
      <c r="B187" s="91" t="s">
        <v>910</v>
      </c>
      <c r="C187" s="91">
        <v>2</v>
      </c>
      <c r="D187" s="130">
        <v>0</v>
      </c>
      <c r="E187" s="130">
        <v>1.2304489213782739</v>
      </c>
      <c r="F187" s="91" t="s">
        <v>813</v>
      </c>
      <c r="G187" s="91" t="b">
        <v>0</v>
      </c>
      <c r="H187" s="91" t="b">
        <v>0</v>
      </c>
      <c r="I187" s="91" t="b">
        <v>0</v>
      </c>
      <c r="J187" s="91" t="b">
        <v>0</v>
      </c>
      <c r="K187" s="91" t="b">
        <v>0</v>
      </c>
      <c r="L187" s="91" t="b">
        <v>0</v>
      </c>
    </row>
    <row r="188" spans="1:12" ht="15">
      <c r="A188" s="91" t="s">
        <v>910</v>
      </c>
      <c r="B188" s="91" t="s">
        <v>917</v>
      </c>
      <c r="C188" s="91">
        <v>2</v>
      </c>
      <c r="D188" s="130">
        <v>0</v>
      </c>
      <c r="E188" s="130">
        <v>1.2304489213782739</v>
      </c>
      <c r="F188" s="91" t="s">
        <v>813</v>
      </c>
      <c r="G188" s="91" t="b">
        <v>0</v>
      </c>
      <c r="H188" s="91" t="b">
        <v>0</v>
      </c>
      <c r="I188" s="91" t="b">
        <v>0</v>
      </c>
      <c r="J188" s="91" t="b">
        <v>0</v>
      </c>
      <c r="K188" s="91" t="b">
        <v>0</v>
      </c>
      <c r="L188" s="91" t="b">
        <v>0</v>
      </c>
    </row>
    <row r="189" spans="1:12" ht="15">
      <c r="A189" s="91" t="s">
        <v>917</v>
      </c>
      <c r="B189" s="91" t="s">
        <v>918</v>
      </c>
      <c r="C189" s="91">
        <v>2</v>
      </c>
      <c r="D189" s="130">
        <v>0</v>
      </c>
      <c r="E189" s="130">
        <v>1.2304489213782739</v>
      </c>
      <c r="F189" s="91" t="s">
        <v>813</v>
      </c>
      <c r="G189" s="91" t="b">
        <v>0</v>
      </c>
      <c r="H189" s="91" t="b">
        <v>0</v>
      </c>
      <c r="I189" s="91" t="b">
        <v>0</v>
      </c>
      <c r="J189" s="91" t="b">
        <v>0</v>
      </c>
      <c r="K189" s="91" t="b">
        <v>0</v>
      </c>
      <c r="L189" s="91" t="b">
        <v>0</v>
      </c>
    </row>
    <row r="190" spans="1:12" ht="15">
      <c r="A190" s="91" t="s">
        <v>918</v>
      </c>
      <c r="B190" s="91" t="s">
        <v>886</v>
      </c>
      <c r="C190" s="91">
        <v>2</v>
      </c>
      <c r="D190" s="130">
        <v>0</v>
      </c>
      <c r="E190" s="130">
        <v>1.2304489213782739</v>
      </c>
      <c r="F190" s="91" t="s">
        <v>813</v>
      </c>
      <c r="G190" s="91" t="b">
        <v>0</v>
      </c>
      <c r="H190" s="91" t="b">
        <v>0</v>
      </c>
      <c r="I190" s="91" t="b">
        <v>0</v>
      </c>
      <c r="J190" s="91" t="b">
        <v>0</v>
      </c>
      <c r="K190" s="91" t="b">
        <v>0</v>
      </c>
      <c r="L190" s="91" t="b">
        <v>0</v>
      </c>
    </row>
    <row r="191" spans="1:12" ht="15">
      <c r="A191" s="91" t="s">
        <v>886</v>
      </c>
      <c r="B191" s="91" t="s">
        <v>919</v>
      </c>
      <c r="C191" s="91">
        <v>2</v>
      </c>
      <c r="D191" s="130">
        <v>0</v>
      </c>
      <c r="E191" s="130">
        <v>1.2304489213782739</v>
      </c>
      <c r="F191" s="91" t="s">
        <v>813</v>
      </c>
      <c r="G191" s="91" t="b">
        <v>0</v>
      </c>
      <c r="H191" s="91" t="b">
        <v>0</v>
      </c>
      <c r="I191" s="91" t="b">
        <v>0</v>
      </c>
      <c r="J191" s="91" t="b">
        <v>0</v>
      </c>
      <c r="K191" s="91" t="b">
        <v>0</v>
      </c>
      <c r="L191" s="91" t="b">
        <v>0</v>
      </c>
    </row>
    <row r="192" spans="1:12" ht="15">
      <c r="A192" s="91" t="s">
        <v>919</v>
      </c>
      <c r="B192" s="91" t="s">
        <v>920</v>
      </c>
      <c r="C192" s="91">
        <v>2</v>
      </c>
      <c r="D192" s="130">
        <v>0</v>
      </c>
      <c r="E192" s="130">
        <v>1.2304489213782739</v>
      </c>
      <c r="F192" s="91" t="s">
        <v>813</v>
      </c>
      <c r="G192" s="91" t="b">
        <v>0</v>
      </c>
      <c r="H192" s="91" t="b">
        <v>0</v>
      </c>
      <c r="I192" s="91" t="b">
        <v>0</v>
      </c>
      <c r="J192" s="91" t="b">
        <v>0</v>
      </c>
      <c r="K192" s="91" t="b">
        <v>0</v>
      </c>
      <c r="L192" s="91" t="b">
        <v>0</v>
      </c>
    </row>
    <row r="193" spans="1:12" ht="15">
      <c r="A193" s="91" t="s">
        <v>920</v>
      </c>
      <c r="B193" s="91" t="s">
        <v>921</v>
      </c>
      <c r="C193" s="91">
        <v>2</v>
      </c>
      <c r="D193" s="130">
        <v>0</v>
      </c>
      <c r="E193" s="130">
        <v>1.2304489213782739</v>
      </c>
      <c r="F193" s="91" t="s">
        <v>813</v>
      </c>
      <c r="G193" s="91" t="b">
        <v>0</v>
      </c>
      <c r="H193" s="91" t="b">
        <v>0</v>
      </c>
      <c r="I193" s="91" t="b">
        <v>0</v>
      </c>
      <c r="J193" s="91" t="b">
        <v>0</v>
      </c>
      <c r="K193" s="91" t="b">
        <v>0</v>
      </c>
      <c r="L193" s="91" t="b">
        <v>0</v>
      </c>
    </row>
    <row r="194" spans="1:12" ht="15">
      <c r="A194" s="91" t="s">
        <v>921</v>
      </c>
      <c r="B194" s="91" t="s">
        <v>1139</v>
      </c>
      <c r="C194" s="91">
        <v>2</v>
      </c>
      <c r="D194" s="130">
        <v>0</v>
      </c>
      <c r="E194" s="130">
        <v>1.2304489213782739</v>
      </c>
      <c r="F194" s="91" t="s">
        <v>813</v>
      </c>
      <c r="G194" s="91" t="b">
        <v>0</v>
      </c>
      <c r="H194" s="91" t="b">
        <v>0</v>
      </c>
      <c r="I194" s="91" t="b">
        <v>0</v>
      </c>
      <c r="J194" s="91" t="b">
        <v>0</v>
      </c>
      <c r="K194" s="91" t="b">
        <v>0</v>
      </c>
      <c r="L194" s="91" t="b">
        <v>0</v>
      </c>
    </row>
    <row r="195" spans="1:12" ht="15">
      <c r="A195" s="91" t="s">
        <v>1139</v>
      </c>
      <c r="B195" s="91" t="s">
        <v>1140</v>
      </c>
      <c r="C195" s="91">
        <v>2</v>
      </c>
      <c r="D195" s="130">
        <v>0</v>
      </c>
      <c r="E195" s="130">
        <v>1.2304489213782739</v>
      </c>
      <c r="F195" s="91" t="s">
        <v>813</v>
      </c>
      <c r="G195" s="91" t="b">
        <v>0</v>
      </c>
      <c r="H195" s="91" t="b">
        <v>0</v>
      </c>
      <c r="I195" s="91" t="b">
        <v>0</v>
      </c>
      <c r="J195" s="91" t="b">
        <v>0</v>
      </c>
      <c r="K195" s="91" t="b">
        <v>0</v>
      </c>
      <c r="L195" s="91" t="b">
        <v>0</v>
      </c>
    </row>
    <row r="196" spans="1:12" ht="15">
      <c r="A196" s="91" t="s">
        <v>1140</v>
      </c>
      <c r="B196" s="91" t="s">
        <v>1141</v>
      </c>
      <c r="C196" s="91">
        <v>2</v>
      </c>
      <c r="D196" s="130">
        <v>0</v>
      </c>
      <c r="E196" s="130">
        <v>1.2304489213782739</v>
      </c>
      <c r="F196" s="91" t="s">
        <v>813</v>
      </c>
      <c r="G196" s="91" t="b">
        <v>0</v>
      </c>
      <c r="H196" s="91" t="b">
        <v>0</v>
      </c>
      <c r="I196" s="91" t="b">
        <v>0</v>
      </c>
      <c r="J196" s="91" t="b">
        <v>0</v>
      </c>
      <c r="K196" s="91" t="b">
        <v>0</v>
      </c>
      <c r="L19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1168</v>
      </c>
      <c r="B2" s="133" t="s">
        <v>1169</v>
      </c>
      <c r="C2" s="67" t="s">
        <v>1170</v>
      </c>
    </row>
    <row r="3" spans="1:3" ht="15">
      <c r="A3" s="132" t="s">
        <v>808</v>
      </c>
      <c r="B3" s="132" t="s">
        <v>808</v>
      </c>
      <c r="C3" s="36">
        <v>13</v>
      </c>
    </row>
    <row r="4" spans="1:3" ht="15">
      <c r="A4" s="132" t="s">
        <v>808</v>
      </c>
      <c r="B4" s="132" t="s">
        <v>809</v>
      </c>
      <c r="C4" s="36">
        <v>7</v>
      </c>
    </row>
    <row r="5" spans="1:3" ht="15">
      <c r="A5" s="132" t="s">
        <v>809</v>
      </c>
      <c r="B5" s="132" t="s">
        <v>809</v>
      </c>
      <c r="C5" s="36">
        <v>14</v>
      </c>
    </row>
    <row r="6" spans="1:3" ht="15">
      <c r="A6" s="132" t="s">
        <v>810</v>
      </c>
      <c r="B6" s="132" t="s">
        <v>809</v>
      </c>
      <c r="C6" s="36">
        <v>1</v>
      </c>
    </row>
    <row r="7" spans="1:3" ht="15">
      <c r="A7" s="132" t="s">
        <v>810</v>
      </c>
      <c r="B7" s="132" t="s">
        <v>810</v>
      </c>
      <c r="C7" s="36">
        <v>7</v>
      </c>
    </row>
    <row r="8" spans="1:3" ht="15">
      <c r="A8" s="132" t="s">
        <v>811</v>
      </c>
      <c r="B8" s="132" t="s">
        <v>808</v>
      </c>
      <c r="C8" s="36">
        <v>1</v>
      </c>
    </row>
    <row r="9" spans="1:3" ht="15">
      <c r="A9" s="132" t="s">
        <v>811</v>
      </c>
      <c r="B9" s="132" t="s">
        <v>809</v>
      </c>
      <c r="C9" s="36">
        <v>11</v>
      </c>
    </row>
    <row r="10" spans="1:3" ht="15">
      <c r="A10" s="132" t="s">
        <v>811</v>
      </c>
      <c r="B10" s="132" t="s">
        <v>811</v>
      </c>
      <c r="C10" s="36">
        <v>10</v>
      </c>
    </row>
    <row r="11" spans="1:3" ht="15">
      <c r="A11" s="132" t="s">
        <v>812</v>
      </c>
      <c r="B11" s="132" t="s">
        <v>809</v>
      </c>
      <c r="C11" s="36">
        <v>1</v>
      </c>
    </row>
    <row r="12" spans="1:3" ht="15">
      <c r="A12" s="132" t="s">
        <v>812</v>
      </c>
      <c r="B12" s="132" t="s">
        <v>812</v>
      </c>
      <c r="C12" s="36">
        <v>2</v>
      </c>
    </row>
    <row r="13" spans="1:3" ht="15">
      <c r="A13" s="132" t="s">
        <v>813</v>
      </c>
      <c r="B13" s="132" t="s">
        <v>809</v>
      </c>
      <c r="C13" s="36">
        <v>1</v>
      </c>
    </row>
    <row r="14" spans="1:3" ht="15">
      <c r="A14" s="132" t="s">
        <v>813</v>
      </c>
      <c r="B14" s="132" t="s">
        <v>813</v>
      </c>
      <c r="C14"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1185</v>
      </c>
      <c r="B1" s="13" t="s">
        <v>17</v>
      </c>
    </row>
    <row r="2" spans="1:2" ht="15">
      <c r="A2" s="85" t="s">
        <v>1186</v>
      </c>
      <c r="B2" s="85" t="s">
        <v>1192</v>
      </c>
    </row>
    <row r="3" spans="1:2" ht="15">
      <c r="A3" s="85" t="s">
        <v>1187</v>
      </c>
      <c r="B3" s="85" t="s">
        <v>1193</v>
      </c>
    </row>
    <row r="4" spans="1:2" ht="15">
      <c r="A4" s="85" t="s">
        <v>1188</v>
      </c>
      <c r="B4" s="85" t="s">
        <v>1194</v>
      </c>
    </row>
    <row r="5" spans="1:2" ht="15">
      <c r="A5" s="85" t="s">
        <v>1189</v>
      </c>
      <c r="B5" s="85" t="s">
        <v>1195</v>
      </c>
    </row>
    <row r="6" spans="1:2" ht="15">
      <c r="A6" s="85" t="s">
        <v>1190</v>
      </c>
      <c r="B6" s="85" t="s">
        <v>1196</v>
      </c>
    </row>
    <row r="7" spans="1:2" ht="15">
      <c r="A7" s="85" t="s">
        <v>1191</v>
      </c>
      <c r="B7" s="85" t="s">
        <v>1193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807</v>
      </c>
      <c r="BB2" s="13" t="s">
        <v>821</v>
      </c>
      <c r="BC2" s="13" t="s">
        <v>822</v>
      </c>
      <c r="BD2" s="67" t="s">
        <v>1157</v>
      </c>
      <c r="BE2" s="67" t="s">
        <v>1158</v>
      </c>
      <c r="BF2" s="67" t="s">
        <v>1159</v>
      </c>
      <c r="BG2" s="67" t="s">
        <v>1160</v>
      </c>
      <c r="BH2" s="67" t="s">
        <v>1161</v>
      </c>
      <c r="BI2" s="67" t="s">
        <v>1162</v>
      </c>
      <c r="BJ2" s="67" t="s">
        <v>1163</v>
      </c>
      <c r="BK2" s="67" t="s">
        <v>1164</v>
      </c>
      <c r="BL2" s="67" t="s">
        <v>1165</v>
      </c>
    </row>
    <row r="3" spans="1:64" ht="15" customHeight="1">
      <c r="A3" s="84" t="s">
        <v>212</v>
      </c>
      <c r="B3" s="84" t="s">
        <v>246</v>
      </c>
      <c r="C3" s="53"/>
      <c r="D3" s="54"/>
      <c r="E3" s="65"/>
      <c r="F3" s="55"/>
      <c r="G3" s="53"/>
      <c r="H3" s="57"/>
      <c r="I3" s="56"/>
      <c r="J3" s="56"/>
      <c r="K3" s="36" t="s">
        <v>65</v>
      </c>
      <c r="L3" s="62">
        <v>3</v>
      </c>
      <c r="M3" s="62"/>
      <c r="N3" s="63"/>
      <c r="O3" s="85" t="s">
        <v>254</v>
      </c>
      <c r="P3" s="87">
        <v>43494.744479166664</v>
      </c>
      <c r="Q3" s="85" t="s">
        <v>256</v>
      </c>
      <c r="R3" s="89" t="s">
        <v>289</v>
      </c>
      <c r="S3" s="85" t="s">
        <v>306</v>
      </c>
      <c r="T3" s="85"/>
      <c r="U3" s="89" t="s">
        <v>321</v>
      </c>
      <c r="V3" s="89" t="s">
        <v>321</v>
      </c>
      <c r="W3" s="87">
        <v>43494.744479166664</v>
      </c>
      <c r="X3" s="89" t="s">
        <v>359</v>
      </c>
      <c r="Y3" s="85"/>
      <c r="Z3" s="85"/>
      <c r="AA3" s="91" t="s">
        <v>404</v>
      </c>
      <c r="AB3" s="85"/>
      <c r="AC3" s="85" t="b">
        <v>0</v>
      </c>
      <c r="AD3" s="85">
        <v>12</v>
      </c>
      <c r="AE3" s="91" t="s">
        <v>449</v>
      </c>
      <c r="AF3" s="85" t="b">
        <v>0</v>
      </c>
      <c r="AG3" s="85" t="s">
        <v>453</v>
      </c>
      <c r="AH3" s="85"/>
      <c r="AI3" s="91" t="s">
        <v>449</v>
      </c>
      <c r="AJ3" s="85" t="b">
        <v>0</v>
      </c>
      <c r="AK3" s="85">
        <v>7</v>
      </c>
      <c r="AL3" s="91" t="s">
        <v>449</v>
      </c>
      <c r="AM3" s="85" t="s">
        <v>454</v>
      </c>
      <c r="AN3" s="85" t="b">
        <v>0</v>
      </c>
      <c r="AO3" s="91" t="s">
        <v>404</v>
      </c>
      <c r="AP3" s="85" t="s">
        <v>466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213</v>
      </c>
      <c r="B4" s="84" t="s">
        <v>247</v>
      </c>
      <c r="C4" s="53"/>
      <c r="D4" s="54"/>
      <c r="E4" s="65"/>
      <c r="F4" s="55"/>
      <c r="G4" s="53"/>
      <c r="H4" s="57"/>
      <c r="I4" s="56"/>
      <c r="J4" s="56"/>
      <c r="K4" s="36" t="s">
        <v>65</v>
      </c>
      <c r="L4" s="83">
        <v>4</v>
      </c>
      <c r="M4" s="83"/>
      <c r="N4" s="63"/>
      <c r="O4" s="86" t="s">
        <v>254</v>
      </c>
      <c r="P4" s="88">
        <v>43745.80244212963</v>
      </c>
      <c r="Q4" s="86" t="s">
        <v>257</v>
      </c>
      <c r="R4" s="90" t="s">
        <v>290</v>
      </c>
      <c r="S4" s="86" t="s">
        <v>307</v>
      </c>
      <c r="T4" s="86" t="s">
        <v>313</v>
      </c>
      <c r="U4" s="90" t="s">
        <v>322</v>
      </c>
      <c r="V4" s="90" t="s">
        <v>322</v>
      </c>
      <c r="W4" s="88">
        <v>43745.80244212963</v>
      </c>
      <c r="X4" s="90" t="s">
        <v>360</v>
      </c>
      <c r="Y4" s="86"/>
      <c r="Z4" s="86"/>
      <c r="AA4" s="92" t="s">
        <v>405</v>
      </c>
      <c r="AB4" s="86"/>
      <c r="AC4" s="86" t="b">
        <v>0</v>
      </c>
      <c r="AD4" s="86">
        <v>0</v>
      </c>
      <c r="AE4" s="92" t="s">
        <v>449</v>
      </c>
      <c r="AF4" s="86" t="b">
        <v>0</v>
      </c>
      <c r="AG4" s="86" t="s">
        <v>453</v>
      </c>
      <c r="AH4" s="86"/>
      <c r="AI4" s="92" t="s">
        <v>449</v>
      </c>
      <c r="AJ4" s="86" t="b">
        <v>0</v>
      </c>
      <c r="AK4" s="86">
        <v>0</v>
      </c>
      <c r="AL4" s="92" t="s">
        <v>449</v>
      </c>
      <c r="AM4" s="86" t="s">
        <v>455</v>
      </c>
      <c r="AN4" s="86" t="b">
        <v>0</v>
      </c>
      <c r="AO4" s="92" t="s">
        <v>405</v>
      </c>
      <c r="AP4" s="86" t="s">
        <v>466</v>
      </c>
      <c r="AQ4" s="86">
        <v>0</v>
      </c>
      <c r="AR4" s="86">
        <v>0</v>
      </c>
      <c r="AS4" s="86"/>
      <c r="AT4" s="86"/>
      <c r="AU4" s="86"/>
      <c r="AV4" s="86"/>
      <c r="AW4" s="86"/>
      <c r="AX4" s="86"/>
      <c r="AY4" s="86"/>
      <c r="AZ4" s="86"/>
      <c r="BA4">
        <v>1</v>
      </c>
      <c r="BB4" s="85" t="str">
        <f>REPLACE(INDEX(GroupVertices[Group],MATCH(Edges25[[#This Row],[Vertex 1]],GroupVertices[Vertex],0)),1,1,"")</f>
        <v>6</v>
      </c>
      <c r="BC4" s="85" t="str">
        <f>REPLACE(INDEX(GroupVertices[Group],MATCH(Edges25[[#This Row],[Vertex 2]],GroupVertices[Vertex],0)),1,1,"")</f>
        <v>2</v>
      </c>
      <c r="BD4" s="51">
        <v>0</v>
      </c>
      <c r="BE4" s="52">
        <v>0</v>
      </c>
      <c r="BF4" s="51">
        <v>0</v>
      </c>
      <c r="BG4" s="52">
        <v>0</v>
      </c>
      <c r="BH4" s="51">
        <v>0</v>
      </c>
      <c r="BI4" s="52">
        <v>0</v>
      </c>
      <c r="BJ4" s="51">
        <v>33</v>
      </c>
      <c r="BK4" s="52">
        <v>100</v>
      </c>
      <c r="BL4" s="51">
        <v>33</v>
      </c>
    </row>
    <row r="5" spans="1:64" ht="15">
      <c r="A5" s="84" t="s">
        <v>214</v>
      </c>
      <c r="B5" s="84" t="s">
        <v>213</v>
      </c>
      <c r="C5" s="53"/>
      <c r="D5" s="54"/>
      <c r="E5" s="65"/>
      <c r="F5" s="55"/>
      <c r="G5" s="53"/>
      <c r="H5" s="57"/>
      <c r="I5" s="56"/>
      <c r="J5" s="56"/>
      <c r="K5" s="36" t="s">
        <v>65</v>
      </c>
      <c r="L5" s="83">
        <v>5</v>
      </c>
      <c r="M5" s="83"/>
      <c r="N5" s="63"/>
      <c r="O5" s="86" t="s">
        <v>254</v>
      </c>
      <c r="P5" s="88">
        <v>43746.29471064815</v>
      </c>
      <c r="Q5" s="86" t="s">
        <v>258</v>
      </c>
      <c r="R5" s="86"/>
      <c r="S5" s="86"/>
      <c r="T5" s="86" t="s">
        <v>313</v>
      </c>
      <c r="U5" s="86"/>
      <c r="V5" s="90" t="s">
        <v>330</v>
      </c>
      <c r="W5" s="88">
        <v>43746.29471064815</v>
      </c>
      <c r="X5" s="90" t="s">
        <v>361</v>
      </c>
      <c r="Y5" s="86"/>
      <c r="Z5" s="86"/>
      <c r="AA5" s="92" t="s">
        <v>406</v>
      </c>
      <c r="AB5" s="86"/>
      <c r="AC5" s="86" t="b">
        <v>0</v>
      </c>
      <c r="AD5" s="86">
        <v>0</v>
      </c>
      <c r="AE5" s="92" t="s">
        <v>449</v>
      </c>
      <c r="AF5" s="86" t="b">
        <v>0</v>
      </c>
      <c r="AG5" s="86" t="s">
        <v>453</v>
      </c>
      <c r="AH5" s="86"/>
      <c r="AI5" s="92" t="s">
        <v>449</v>
      </c>
      <c r="AJ5" s="86" t="b">
        <v>0</v>
      </c>
      <c r="AK5" s="86">
        <v>0</v>
      </c>
      <c r="AL5" s="92" t="s">
        <v>405</v>
      </c>
      <c r="AM5" s="86" t="s">
        <v>455</v>
      </c>
      <c r="AN5" s="86" t="b">
        <v>0</v>
      </c>
      <c r="AO5" s="92" t="s">
        <v>405</v>
      </c>
      <c r="AP5" s="86" t="s">
        <v>176</v>
      </c>
      <c r="AQ5" s="86">
        <v>0</v>
      </c>
      <c r="AR5" s="86">
        <v>0</v>
      </c>
      <c r="AS5" s="86"/>
      <c r="AT5" s="86"/>
      <c r="AU5" s="86"/>
      <c r="AV5" s="86"/>
      <c r="AW5" s="86"/>
      <c r="AX5" s="86"/>
      <c r="AY5" s="86"/>
      <c r="AZ5" s="86"/>
      <c r="BA5">
        <v>1</v>
      </c>
      <c r="BB5" s="85" t="str">
        <f>REPLACE(INDEX(GroupVertices[Group],MATCH(Edges25[[#This Row],[Vertex 1]],GroupVertices[Vertex],0)),1,1,"")</f>
        <v>6</v>
      </c>
      <c r="BC5" s="85" t="str">
        <f>REPLACE(INDEX(GroupVertices[Group],MATCH(Edges25[[#This Row],[Vertex 2]],GroupVertices[Vertex],0)),1,1,"")</f>
        <v>6</v>
      </c>
      <c r="BD5" s="51">
        <v>0</v>
      </c>
      <c r="BE5" s="52">
        <v>0</v>
      </c>
      <c r="BF5" s="51">
        <v>0</v>
      </c>
      <c r="BG5" s="52">
        <v>0</v>
      </c>
      <c r="BH5" s="51">
        <v>0</v>
      </c>
      <c r="BI5" s="52">
        <v>0</v>
      </c>
      <c r="BJ5" s="51">
        <v>24</v>
      </c>
      <c r="BK5" s="52">
        <v>100</v>
      </c>
      <c r="BL5" s="51">
        <v>24</v>
      </c>
    </row>
    <row r="6" spans="1:64" ht="15">
      <c r="A6" s="84" t="s">
        <v>215</v>
      </c>
      <c r="B6" s="84" t="s">
        <v>212</v>
      </c>
      <c r="C6" s="53"/>
      <c r="D6" s="54"/>
      <c r="E6" s="65"/>
      <c r="F6" s="55"/>
      <c r="G6" s="53"/>
      <c r="H6" s="57"/>
      <c r="I6" s="56"/>
      <c r="J6" s="56"/>
      <c r="K6" s="36" t="s">
        <v>65</v>
      </c>
      <c r="L6" s="83">
        <v>7</v>
      </c>
      <c r="M6" s="83"/>
      <c r="N6" s="63"/>
      <c r="O6" s="86" t="s">
        <v>254</v>
      </c>
      <c r="P6" s="88">
        <v>43746.49563657407</v>
      </c>
      <c r="Q6" s="86" t="s">
        <v>259</v>
      </c>
      <c r="R6" s="86"/>
      <c r="S6" s="86"/>
      <c r="T6" s="86"/>
      <c r="U6" s="86"/>
      <c r="V6" s="90" t="s">
        <v>331</v>
      </c>
      <c r="W6" s="88">
        <v>43746.49563657407</v>
      </c>
      <c r="X6" s="90" t="s">
        <v>362</v>
      </c>
      <c r="Y6" s="86"/>
      <c r="Z6" s="86"/>
      <c r="AA6" s="92" t="s">
        <v>407</v>
      </c>
      <c r="AB6" s="86"/>
      <c r="AC6" s="86" t="b">
        <v>0</v>
      </c>
      <c r="AD6" s="86">
        <v>0</v>
      </c>
      <c r="AE6" s="92" t="s">
        <v>449</v>
      </c>
      <c r="AF6" s="86" t="b">
        <v>0</v>
      </c>
      <c r="AG6" s="86" t="s">
        <v>453</v>
      </c>
      <c r="AH6" s="86"/>
      <c r="AI6" s="92" t="s">
        <v>449</v>
      </c>
      <c r="AJ6" s="86" t="b">
        <v>0</v>
      </c>
      <c r="AK6" s="86">
        <v>7</v>
      </c>
      <c r="AL6" s="92" t="s">
        <v>404</v>
      </c>
      <c r="AM6" s="86" t="s">
        <v>455</v>
      </c>
      <c r="AN6" s="86" t="b">
        <v>0</v>
      </c>
      <c r="AO6" s="92" t="s">
        <v>404</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c r="BE6" s="52"/>
      <c r="BF6" s="51"/>
      <c r="BG6" s="52"/>
      <c r="BH6" s="51"/>
      <c r="BI6" s="52"/>
      <c r="BJ6" s="51"/>
      <c r="BK6" s="52"/>
      <c r="BL6" s="51"/>
    </row>
    <row r="7" spans="1:64" ht="15">
      <c r="A7" s="84" t="s">
        <v>216</v>
      </c>
      <c r="B7" s="84" t="s">
        <v>247</v>
      </c>
      <c r="C7" s="53"/>
      <c r="D7" s="54"/>
      <c r="E7" s="65"/>
      <c r="F7" s="55"/>
      <c r="G7" s="53"/>
      <c r="H7" s="57"/>
      <c r="I7" s="56"/>
      <c r="J7" s="56"/>
      <c r="K7" s="36" t="s">
        <v>65</v>
      </c>
      <c r="L7" s="83">
        <v>9</v>
      </c>
      <c r="M7" s="83"/>
      <c r="N7" s="63"/>
      <c r="O7" s="86" t="s">
        <v>254</v>
      </c>
      <c r="P7" s="88">
        <v>43747.80798611111</v>
      </c>
      <c r="Q7" s="86" t="s">
        <v>260</v>
      </c>
      <c r="R7" s="86"/>
      <c r="S7" s="86"/>
      <c r="T7" s="86" t="s">
        <v>314</v>
      </c>
      <c r="U7" s="86"/>
      <c r="V7" s="90" t="s">
        <v>332</v>
      </c>
      <c r="W7" s="88">
        <v>43747.80798611111</v>
      </c>
      <c r="X7" s="90" t="s">
        <v>363</v>
      </c>
      <c r="Y7" s="86"/>
      <c r="Z7" s="86"/>
      <c r="AA7" s="92" t="s">
        <v>408</v>
      </c>
      <c r="AB7" s="86"/>
      <c r="AC7" s="86" t="b">
        <v>0</v>
      </c>
      <c r="AD7" s="86">
        <v>0</v>
      </c>
      <c r="AE7" s="92" t="s">
        <v>449</v>
      </c>
      <c r="AF7" s="86" t="b">
        <v>0</v>
      </c>
      <c r="AG7" s="86" t="s">
        <v>453</v>
      </c>
      <c r="AH7" s="86"/>
      <c r="AI7" s="92" t="s">
        <v>449</v>
      </c>
      <c r="AJ7" s="86" t="b">
        <v>0</v>
      </c>
      <c r="AK7" s="86">
        <v>2</v>
      </c>
      <c r="AL7" s="92" t="s">
        <v>409</v>
      </c>
      <c r="AM7" s="86" t="s">
        <v>456</v>
      </c>
      <c r="AN7" s="86" t="b">
        <v>0</v>
      </c>
      <c r="AO7" s="92" t="s">
        <v>409</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c r="BE7" s="52"/>
      <c r="BF7" s="51"/>
      <c r="BG7" s="52"/>
      <c r="BH7" s="51"/>
      <c r="BI7" s="52"/>
      <c r="BJ7" s="51"/>
      <c r="BK7" s="52"/>
      <c r="BL7" s="51"/>
    </row>
    <row r="8" spans="1:64" ht="15">
      <c r="A8" s="84" t="s">
        <v>217</v>
      </c>
      <c r="B8" s="84" t="s">
        <v>247</v>
      </c>
      <c r="C8" s="53"/>
      <c r="D8" s="54"/>
      <c r="E8" s="65"/>
      <c r="F8" s="55"/>
      <c r="G8" s="53"/>
      <c r="H8" s="57"/>
      <c r="I8" s="56"/>
      <c r="J8" s="56"/>
      <c r="K8" s="36" t="s">
        <v>65</v>
      </c>
      <c r="L8" s="83">
        <v>11</v>
      </c>
      <c r="M8" s="83"/>
      <c r="N8" s="63"/>
      <c r="O8" s="86" t="s">
        <v>254</v>
      </c>
      <c r="P8" s="88">
        <v>43747.80457175926</v>
      </c>
      <c r="Q8" s="86" t="s">
        <v>261</v>
      </c>
      <c r="R8" s="90" t="s">
        <v>291</v>
      </c>
      <c r="S8" s="86" t="s">
        <v>308</v>
      </c>
      <c r="T8" s="86" t="s">
        <v>315</v>
      </c>
      <c r="U8" s="90" t="s">
        <v>323</v>
      </c>
      <c r="V8" s="90" t="s">
        <v>323</v>
      </c>
      <c r="W8" s="88">
        <v>43747.80457175926</v>
      </c>
      <c r="X8" s="90" t="s">
        <v>364</v>
      </c>
      <c r="Y8" s="86"/>
      <c r="Z8" s="86"/>
      <c r="AA8" s="92" t="s">
        <v>409</v>
      </c>
      <c r="AB8" s="86"/>
      <c r="AC8" s="86" t="b">
        <v>0</v>
      </c>
      <c r="AD8" s="86">
        <v>3</v>
      </c>
      <c r="AE8" s="92" t="s">
        <v>449</v>
      </c>
      <c r="AF8" s="86" t="b">
        <v>0</v>
      </c>
      <c r="AG8" s="86" t="s">
        <v>453</v>
      </c>
      <c r="AH8" s="86"/>
      <c r="AI8" s="92" t="s">
        <v>449</v>
      </c>
      <c r="AJ8" s="86" t="b">
        <v>0</v>
      </c>
      <c r="AK8" s="86">
        <v>2</v>
      </c>
      <c r="AL8" s="92" t="s">
        <v>449</v>
      </c>
      <c r="AM8" s="86" t="s">
        <v>455</v>
      </c>
      <c r="AN8" s="86" t="b">
        <v>0</v>
      </c>
      <c r="AO8" s="92" t="s">
        <v>409</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1</v>
      </c>
      <c r="BE8" s="52">
        <v>3.225806451612903</v>
      </c>
      <c r="BF8" s="51">
        <v>0</v>
      </c>
      <c r="BG8" s="52">
        <v>0</v>
      </c>
      <c r="BH8" s="51">
        <v>0</v>
      </c>
      <c r="BI8" s="52">
        <v>0</v>
      </c>
      <c r="BJ8" s="51">
        <v>30</v>
      </c>
      <c r="BK8" s="52">
        <v>96.7741935483871</v>
      </c>
      <c r="BL8" s="51">
        <v>31</v>
      </c>
    </row>
    <row r="9" spans="1:64" ht="15">
      <c r="A9" s="84" t="s">
        <v>218</v>
      </c>
      <c r="B9" s="84" t="s">
        <v>217</v>
      </c>
      <c r="C9" s="53"/>
      <c r="D9" s="54"/>
      <c r="E9" s="65"/>
      <c r="F9" s="55"/>
      <c r="G9" s="53"/>
      <c r="H9" s="57"/>
      <c r="I9" s="56"/>
      <c r="J9" s="56"/>
      <c r="K9" s="36" t="s">
        <v>65</v>
      </c>
      <c r="L9" s="83">
        <v>12</v>
      </c>
      <c r="M9" s="83"/>
      <c r="N9" s="63"/>
      <c r="O9" s="86" t="s">
        <v>254</v>
      </c>
      <c r="P9" s="88">
        <v>43747.814467592594</v>
      </c>
      <c r="Q9" s="86" t="s">
        <v>260</v>
      </c>
      <c r="R9" s="86"/>
      <c r="S9" s="86"/>
      <c r="T9" s="86" t="s">
        <v>314</v>
      </c>
      <c r="U9" s="86"/>
      <c r="V9" s="90" t="s">
        <v>333</v>
      </c>
      <c r="W9" s="88">
        <v>43747.814467592594</v>
      </c>
      <c r="X9" s="90" t="s">
        <v>365</v>
      </c>
      <c r="Y9" s="86"/>
      <c r="Z9" s="86"/>
      <c r="AA9" s="92" t="s">
        <v>410</v>
      </c>
      <c r="AB9" s="86"/>
      <c r="AC9" s="86" t="b">
        <v>0</v>
      </c>
      <c r="AD9" s="86">
        <v>0</v>
      </c>
      <c r="AE9" s="92" t="s">
        <v>449</v>
      </c>
      <c r="AF9" s="86" t="b">
        <v>0</v>
      </c>
      <c r="AG9" s="86" t="s">
        <v>453</v>
      </c>
      <c r="AH9" s="86"/>
      <c r="AI9" s="92" t="s">
        <v>449</v>
      </c>
      <c r="AJ9" s="86" t="b">
        <v>0</v>
      </c>
      <c r="AK9" s="86">
        <v>2</v>
      </c>
      <c r="AL9" s="92" t="s">
        <v>409</v>
      </c>
      <c r="AM9" s="86" t="s">
        <v>456</v>
      </c>
      <c r="AN9" s="86" t="b">
        <v>0</v>
      </c>
      <c r="AO9" s="92" t="s">
        <v>409</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c r="BE9" s="52"/>
      <c r="BF9" s="51"/>
      <c r="BG9" s="52"/>
      <c r="BH9" s="51"/>
      <c r="BI9" s="52"/>
      <c r="BJ9" s="51"/>
      <c r="BK9" s="52"/>
      <c r="BL9" s="51"/>
    </row>
    <row r="10" spans="1:64" ht="15">
      <c r="A10" s="84" t="s">
        <v>219</v>
      </c>
      <c r="B10" s="84" t="s">
        <v>238</v>
      </c>
      <c r="C10" s="53"/>
      <c r="D10" s="54"/>
      <c r="E10" s="65"/>
      <c r="F10" s="55"/>
      <c r="G10" s="53"/>
      <c r="H10" s="57"/>
      <c r="I10" s="56"/>
      <c r="J10" s="56"/>
      <c r="K10" s="36" t="s">
        <v>65</v>
      </c>
      <c r="L10" s="83">
        <v>14</v>
      </c>
      <c r="M10" s="83"/>
      <c r="N10" s="63"/>
      <c r="O10" s="86" t="s">
        <v>254</v>
      </c>
      <c r="P10" s="88">
        <v>43747.89212962963</v>
      </c>
      <c r="Q10" s="86" t="s">
        <v>262</v>
      </c>
      <c r="R10" s="86"/>
      <c r="S10" s="86"/>
      <c r="T10" s="86"/>
      <c r="U10" s="86"/>
      <c r="V10" s="90" t="s">
        <v>334</v>
      </c>
      <c r="W10" s="88">
        <v>43747.89212962963</v>
      </c>
      <c r="X10" s="90" t="s">
        <v>366</v>
      </c>
      <c r="Y10" s="86"/>
      <c r="Z10" s="86"/>
      <c r="AA10" s="92" t="s">
        <v>411</v>
      </c>
      <c r="AB10" s="92" t="s">
        <v>413</v>
      </c>
      <c r="AC10" s="86" t="b">
        <v>0</v>
      </c>
      <c r="AD10" s="86">
        <v>0</v>
      </c>
      <c r="AE10" s="92" t="s">
        <v>450</v>
      </c>
      <c r="AF10" s="86" t="b">
        <v>0</v>
      </c>
      <c r="AG10" s="86" t="s">
        <v>453</v>
      </c>
      <c r="AH10" s="86"/>
      <c r="AI10" s="92" t="s">
        <v>449</v>
      </c>
      <c r="AJ10" s="86" t="b">
        <v>0</v>
      </c>
      <c r="AK10" s="86">
        <v>0</v>
      </c>
      <c r="AL10" s="92" t="s">
        <v>449</v>
      </c>
      <c r="AM10" s="86" t="s">
        <v>457</v>
      </c>
      <c r="AN10" s="86" t="b">
        <v>0</v>
      </c>
      <c r="AO10" s="92" t="s">
        <v>413</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c r="BE10" s="52"/>
      <c r="BF10" s="51"/>
      <c r="BG10" s="52"/>
      <c r="BH10" s="51"/>
      <c r="BI10" s="52"/>
      <c r="BJ10" s="51"/>
      <c r="BK10" s="52"/>
      <c r="BL10" s="51"/>
    </row>
    <row r="11" spans="1:64" ht="15">
      <c r="A11" s="84" t="s">
        <v>220</v>
      </c>
      <c r="B11" s="84" t="s">
        <v>219</v>
      </c>
      <c r="C11" s="53"/>
      <c r="D11" s="54"/>
      <c r="E11" s="65"/>
      <c r="F11" s="55"/>
      <c r="G11" s="53"/>
      <c r="H11" s="57"/>
      <c r="I11" s="56"/>
      <c r="J11" s="56"/>
      <c r="K11" s="36" t="s">
        <v>66</v>
      </c>
      <c r="L11" s="83">
        <v>17</v>
      </c>
      <c r="M11" s="83"/>
      <c r="N11" s="63"/>
      <c r="O11" s="86" t="s">
        <v>254</v>
      </c>
      <c r="P11" s="88">
        <v>43751.5903587963</v>
      </c>
      <c r="Q11" s="86" t="s">
        <v>263</v>
      </c>
      <c r="R11" s="86"/>
      <c r="S11" s="86"/>
      <c r="T11" s="86"/>
      <c r="U11" s="86"/>
      <c r="V11" s="90" t="s">
        <v>335</v>
      </c>
      <c r="W11" s="88">
        <v>43751.5903587963</v>
      </c>
      <c r="X11" s="90" t="s">
        <v>367</v>
      </c>
      <c r="Y11" s="86"/>
      <c r="Z11" s="86"/>
      <c r="AA11" s="92" t="s">
        <v>412</v>
      </c>
      <c r="AB11" s="86"/>
      <c r="AC11" s="86" t="b">
        <v>0</v>
      </c>
      <c r="AD11" s="86">
        <v>0</v>
      </c>
      <c r="AE11" s="92" t="s">
        <v>449</v>
      </c>
      <c r="AF11" s="86" t="b">
        <v>0</v>
      </c>
      <c r="AG11" s="86" t="s">
        <v>453</v>
      </c>
      <c r="AH11" s="86"/>
      <c r="AI11" s="92" t="s">
        <v>449</v>
      </c>
      <c r="AJ11" s="86" t="b">
        <v>0</v>
      </c>
      <c r="AK11" s="86">
        <v>1</v>
      </c>
      <c r="AL11" s="92" t="s">
        <v>411</v>
      </c>
      <c r="AM11" s="86" t="s">
        <v>456</v>
      </c>
      <c r="AN11" s="86" t="b">
        <v>0</v>
      </c>
      <c r="AO11" s="92" t="s">
        <v>411</v>
      </c>
      <c r="AP11" s="86" t="s">
        <v>176</v>
      </c>
      <c r="AQ11" s="86">
        <v>0</v>
      </c>
      <c r="AR11" s="86">
        <v>0</v>
      </c>
      <c r="AS11" s="86"/>
      <c r="AT11" s="86"/>
      <c r="AU11" s="86"/>
      <c r="AV11" s="86"/>
      <c r="AW11" s="86"/>
      <c r="AX11" s="86"/>
      <c r="AY11" s="86"/>
      <c r="AZ11" s="86"/>
      <c r="BA11">
        <v>1</v>
      </c>
      <c r="BB11" s="85" t="str">
        <f>REPLACE(INDEX(GroupVertices[Group],MATCH(Edges25[[#This Row],[Vertex 1]],GroupVertices[Vertex],0)),1,1,"")</f>
        <v>4</v>
      </c>
      <c r="BC11" s="85" t="str">
        <f>REPLACE(INDEX(GroupVertices[Group],MATCH(Edges25[[#This Row],[Vertex 2]],GroupVertices[Vertex],0)),1,1,"")</f>
        <v>4</v>
      </c>
      <c r="BD11" s="51"/>
      <c r="BE11" s="52"/>
      <c r="BF11" s="51"/>
      <c r="BG11" s="52"/>
      <c r="BH11" s="51"/>
      <c r="BI11" s="52"/>
      <c r="BJ11" s="51"/>
      <c r="BK11" s="52"/>
      <c r="BL11" s="51"/>
    </row>
    <row r="12" spans="1:64" ht="15">
      <c r="A12" s="84" t="s">
        <v>220</v>
      </c>
      <c r="B12" s="84" t="s">
        <v>247</v>
      </c>
      <c r="C12" s="53"/>
      <c r="D12" s="54"/>
      <c r="E12" s="65"/>
      <c r="F12" s="55"/>
      <c r="G12" s="53"/>
      <c r="H12" s="57"/>
      <c r="I12" s="56"/>
      <c r="J12" s="56"/>
      <c r="K12" s="36" t="s">
        <v>65</v>
      </c>
      <c r="L12" s="83">
        <v>18</v>
      </c>
      <c r="M12" s="83"/>
      <c r="N12" s="63"/>
      <c r="O12" s="86" t="s">
        <v>254</v>
      </c>
      <c r="P12" s="88">
        <v>43742.82503472222</v>
      </c>
      <c r="Q12" s="86" t="s">
        <v>264</v>
      </c>
      <c r="R12" s="90" t="s">
        <v>292</v>
      </c>
      <c r="S12" s="86" t="s">
        <v>307</v>
      </c>
      <c r="T12" s="86"/>
      <c r="U12" s="90" t="s">
        <v>324</v>
      </c>
      <c r="V12" s="90" t="s">
        <v>324</v>
      </c>
      <c r="W12" s="88">
        <v>43742.82503472222</v>
      </c>
      <c r="X12" s="90" t="s">
        <v>368</v>
      </c>
      <c r="Y12" s="86"/>
      <c r="Z12" s="86"/>
      <c r="AA12" s="92" t="s">
        <v>413</v>
      </c>
      <c r="AB12" s="86"/>
      <c r="AC12" s="86" t="b">
        <v>0</v>
      </c>
      <c r="AD12" s="86">
        <v>0</v>
      </c>
      <c r="AE12" s="92" t="s">
        <v>449</v>
      </c>
      <c r="AF12" s="86" t="b">
        <v>0</v>
      </c>
      <c r="AG12" s="86" t="s">
        <v>453</v>
      </c>
      <c r="AH12" s="86"/>
      <c r="AI12" s="92" t="s">
        <v>449</v>
      </c>
      <c r="AJ12" s="86" t="b">
        <v>0</v>
      </c>
      <c r="AK12" s="86">
        <v>1</v>
      </c>
      <c r="AL12" s="92" t="s">
        <v>449</v>
      </c>
      <c r="AM12" s="86" t="s">
        <v>458</v>
      </c>
      <c r="AN12" s="86" t="b">
        <v>0</v>
      </c>
      <c r="AO12" s="92" t="s">
        <v>413</v>
      </c>
      <c r="AP12" s="86" t="s">
        <v>466</v>
      </c>
      <c r="AQ12" s="86">
        <v>0</v>
      </c>
      <c r="AR12" s="86">
        <v>0</v>
      </c>
      <c r="AS12" s="86"/>
      <c r="AT12" s="86"/>
      <c r="AU12" s="86"/>
      <c r="AV12" s="86"/>
      <c r="AW12" s="86"/>
      <c r="AX12" s="86"/>
      <c r="AY12" s="86"/>
      <c r="AZ12" s="86"/>
      <c r="BA12">
        <v>8</v>
      </c>
      <c r="BB12" s="85" t="str">
        <f>REPLACE(INDEX(GroupVertices[Group],MATCH(Edges25[[#This Row],[Vertex 1]],GroupVertices[Vertex],0)),1,1,"")</f>
        <v>4</v>
      </c>
      <c r="BC12" s="85" t="str">
        <f>REPLACE(INDEX(GroupVertices[Group],MATCH(Edges25[[#This Row],[Vertex 2]],GroupVertices[Vertex],0)),1,1,"")</f>
        <v>2</v>
      </c>
      <c r="BD12" s="51">
        <v>0</v>
      </c>
      <c r="BE12" s="52">
        <v>0</v>
      </c>
      <c r="BF12" s="51">
        <v>0</v>
      </c>
      <c r="BG12" s="52">
        <v>0</v>
      </c>
      <c r="BH12" s="51">
        <v>0</v>
      </c>
      <c r="BI12" s="52">
        <v>0</v>
      </c>
      <c r="BJ12" s="51">
        <v>12</v>
      </c>
      <c r="BK12" s="52">
        <v>100</v>
      </c>
      <c r="BL12" s="51">
        <v>12</v>
      </c>
    </row>
    <row r="13" spans="1:64" ht="15">
      <c r="A13" s="84" t="s">
        <v>220</v>
      </c>
      <c r="B13" s="84" t="s">
        <v>247</v>
      </c>
      <c r="C13" s="53"/>
      <c r="D13" s="54"/>
      <c r="E13" s="65"/>
      <c r="F13" s="55"/>
      <c r="G13" s="53"/>
      <c r="H13" s="57"/>
      <c r="I13" s="56"/>
      <c r="J13" s="56"/>
      <c r="K13" s="36" t="s">
        <v>65</v>
      </c>
      <c r="L13" s="83">
        <v>19</v>
      </c>
      <c r="M13" s="83"/>
      <c r="N13" s="63"/>
      <c r="O13" s="86" t="s">
        <v>254</v>
      </c>
      <c r="P13" s="88">
        <v>43746.95070601852</v>
      </c>
      <c r="Q13" s="86" t="s">
        <v>265</v>
      </c>
      <c r="R13" s="90" t="s">
        <v>293</v>
      </c>
      <c r="S13" s="86" t="s">
        <v>307</v>
      </c>
      <c r="T13" s="86"/>
      <c r="U13" s="86"/>
      <c r="V13" s="90" t="s">
        <v>335</v>
      </c>
      <c r="W13" s="88">
        <v>43746.95070601852</v>
      </c>
      <c r="X13" s="90" t="s">
        <v>369</v>
      </c>
      <c r="Y13" s="86"/>
      <c r="Z13" s="86"/>
      <c r="AA13" s="92" t="s">
        <v>414</v>
      </c>
      <c r="AB13" s="86"/>
      <c r="AC13" s="86" t="b">
        <v>0</v>
      </c>
      <c r="AD13" s="86">
        <v>0</v>
      </c>
      <c r="AE13" s="92" t="s">
        <v>449</v>
      </c>
      <c r="AF13" s="86" t="b">
        <v>0</v>
      </c>
      <c r="AG13" s="86" t="s">
        <v>453</v>
      </c>
      <c r="AH13" s="86"/>
      <c r="AI13" s="92" t="s">
        <v>449</v>
      </c>
      <c r="AJ13" s="86" t="b">
        <v>0</v>
      </c>
      <c r="AK13" s="86">
        <v>0</v>
      </c>
      <c r="AL13" s="92" t="s">
        <v>449</v>
      </c>
      <c r="AM13" s="86" t="s">
        <v>458</v>
      </c>
      <c r="AN13" s="86" t="b">
        <v>0</v>
      </c>
      <c r="AO13" s="92" t="s">
        <v>414</v>
      </c>
      <c r="AP13" s="86" t="s">
        <v>176</v>
      </c>
      <c r="AQ13" s="86">
        <v>0</v>
      </c>
      <c r="AR13" s="86">
        <v>0</v>
      </c>
      <c r="AS13" s="86"/>
      <c r="AT13" s="86"/>
      <c r="AU13" s="86"/>
      <c r="AV13" s="86"/>
      <c r="AW13" s="86"/>
      <c r="AX13" s="86"/>
      <c r="AY13" s="86"/>
      <c r="AZ13" s="86"/>
      <c r="BA13">
        <v>8</v>
      </c>
      <c r="BB13" s="85" t="str">
        <f>REPLACE(INDEX(GroupVertices[Group],MATCH(Edges25[[#This Row],[Vertex 1]],GroupVertices[Vertex],0)),1,1,"")</f>
        <v>4</v>
      </c>
      <c r="BC13" s="85" t="str">
        <f>REPLACE(INDEX(GroupVertices[Group],MATCH(Edges25[[#This Row],[Vertex 2]],GroupVertices[Vertex],0)),1,1,"")</f>
        <v>2</v>
      </c>
      <c r="BD13" s="51">
        <v>0</v>
      </c>
      <c r="BE13" s="52">
        <v>0</v>
      </c>
      <c r="BF13" s="51">
        <v>0</v>
      </c>
      <c r="BG13" s="52">
        <v>0</v>
      </c>
      <c r="BH13" s="51">
        <v>0</v>
      </c>
      <c r="BI13" s="52">
        <v>0</v>
      </c>
      <c r="BJ13" s="51">
        <v>6</v>
      </c>
      <c r="BK13" s="52">
        <v>100</v>
      </c>
      <c r="BL13" s="51">
        <v>6</v>
      </c>
    </row>
    <row r="14" spans="1:64" ht="15">
      <c r="A14" s="84" t="s">
        <v>220</v>
      </c>
      <c r="B14" s="84" t="s">
        <v>247</v>
      </c>
      <c r="C14" s="53"/>
      <c r="D14" s="54"/>
      <c r="E14" s="65"/>
      <c r="F14" s="55"/>
      <c r="G14" s="53"/>
      <c r="H14" s="57"/>
      <c r="I14" s="56"/>
      <c r="J14" s="56"/>
      <c r="K14" s="36" t="s">
        <v>65</v>
      </c>
      <c r="L14" s="83">
        <v>20</v>
      </c>
      <c r="M14" s="83"/>
      <c r="N14" s="63"/>
      <c r="O14" s="86" t="s">
        <v>254</v>
      </c>
      <c r="P14" s="88">
        <v>43748.69967592593</v>
      </c>
      <c r="Q14" s="86" t="s">
        <v>266</v>
      </c>
      <c r="R14" s="90" t="s">
        <v>294</v>
      </c>
      <c r="S14" s="86" t="s">
        <v>307</v>
      </c>
      <c r="T14" s="86"/>
      <c r="U14" s="86"/>
      <c r="V14" s="90" t="s">
        <v>335</v>
      </c>
      <c r="W14" s="88">
        <v>43748.69967592593</v>
      </c>
      <c r="X14" s="90" t="s">
        <v>370</v>
      </c>
      <c r="Y14" s="86"/>
      <c r="Z14" s="86"/>
      <c r="AA14" s="92" t="s">
        <v>415</v>
      </c>
      <c r="AB14" s="86"/>
      <c r="AC14" s="86" t="b">
        <v>0</v>
      </c>
      <c r="AD14" s="86">
        <v>0</v>
      </c>
      <c r="AE14" s="92" t="s">
        <v>449</v>
      </c>
      <c r="AF14" s="86" t="b">
        <v>0</v>
      </c>
      <c r="AG14" s="86" t="s">
        <v>453</v>
      </c>
      <c r="AH14" s="86"/>
      <c r="AI14" s="92" t="s">
        <v>449</v>
      </c>
      <c r="AJ14" s="86" t="b">
        <v>0</v>
      </c>
      <c r="AK14" s="86">
        <v>0</v>
      </c>
      <c r="AL14" s="92" t="s">
        <v>449</v>
      </c>
      <c r="AM14" s="86" t="s">
        <v>458</v>
      </c>
      <c r="AN14" s="86" t="b">
        <v>0</v>
      </c>
      <c r="AO14" s="92" t="s">
        <v>415</v>
      </c>
      <c r="AP14" s="86" t="s">
        <v>176</v>
      </c>
      <c r="AQ14" s="86">
        <v>0</v>
      </c>
      <c r="AR14" s="86">
        <v>0</v>
      </c>
      <c r="AS14" s="86"/>
      <c r="AT14" s="86"/>
      <c r="AU14" s="86"/>
      <c r="AV14" s="86"/>
      <c r="AW14" s="86"/>
      <c r="AX14" s="86"/>
      <c r="AY14" s="86"/>
      <c r="AZ14" s="86"/>
      <c r="BA14">
        <v>8</v>
      </c>
      <c r="BB14" s="85" t="str">
        <f>REPLACE(INDEX(GroupVertices[Group],MATCH(Edges25[[#This Row],[Vertex 1]],GroupVertices[Vertex],0)),1,1,"")</f>
        <v>4</v>
      </c>
      <c r="BC14" s="85" t="str">
        <f>REPLACE(INDEX(GroupVertices[Group],MATCH(Edges25[[#This Row],[Vertex 2]],GroupVertices[Vertex],0)),1,1,"")</f>
        <v>2</v>
      </c>
      <c r="BD14" s="51">
        <v>0</v>
      </c>
      <c r="BE14" s="52">
        <v>0</v>
      </c>
      <c r="BF14" s="51">
        <v>0</v>
      </c>
      <c r="BG14" s="52">
        <v>0</v>
      </c>
      <c r="BH14" s="51">
        <v>0</v>
      </c>
      <c r="BI14" s="52">
        <v>0</v>
      </c>
      <c r="BJ14" s="51">
        <v>8</v>
      </c>
      <c r="BK14" s="52">
        <v>100</v>
      </c>
      <c r="BL14" s="51">
        <v>8</v>
      </c>
    </row>
    <row r="15" spans="1:64" ht="15">
      <c r="A15" s="84" t="s">
        <v>220</v>
      </c>
      <c r="B15" s="84" t="s">
        <v>247</v>
      </c>
      <c r="C15" s="53"/>
      <c r="D15" s="54"/>
      <c r="E15" s="65"/>
      <c r="F15" s="55"/>
      <c r="G15" s="53"/>
      <c r="H15" s="57"/>
      <c r="I15" s="56"/>
      <c r="J15" s="56"/>
      <c r="K15" s="36" t="s">
        <v>65</v>
      </c>
      <c r="L15" s="83">
        <v>21</v>
      </c>
      <c r="M15" s="83"/>
      <c r="N15" s="63"/>
      <c r="O15" s="86" t="s">
        <v>254</v>
      </c>
      <c r="P15" s="88">
        <v>43748.69969907407</v>
      </c>
      <c r="Q15" s="86" t="s">
        <v>267</v>
      </c>
      <c r="R15" s="90" t="s">
        <v>295</v>
      </c>
      <c r="S15" s="86" t="s">
        <v>307</v>
      </c>
      <c r="T15" s="86"/>
      <c r="U15" s="90" t="s">
        <v>325</v>
      </c>
      <c r="V15" s="90" t="s">
        <v>325</v>
      </c>
      <c r="W15" s="88">
        <v>43748.69969907407</v>
      </c>
      <c r="X15" s="90" t="s">
        <v>371</v>
      </c>
      <c r="Y15" s="86"/>
      <c r="Z15" s="86"/>
      <c r="AA15" s="92" t="s">
        <v>416</v>
      </c>
      <c r="AB15" s="86"/>
      <c r="AC15" s="86" t="b">
        <v>0</v>
      </c>
      <c r="AD15" s="86">
        <v>0</v>
      </c>
      <c r="AE15" s="92" t="s">
        <v>449</v>
      </c>
      <c r="AF15" s="86" t="b">
        <v>0</v>
      </c>
      <c r="AG15" s="86" t="s">
        <v>453</v>
      </c>
      <c r="AH15" s="86"/>
      <c r="AI15" s="92" t="s">
        <v>449</v>
      </c>
      <c r="AJ15" s="86" t="b">
        <v>0</v>
      </c>
      <c r="AK15" s="86">
        <v>0</v>
      </c>
      <c r="AL15" s="92" t="s">
        <v>449</v>
      </c>
      <c r="AM15" s="86" t="s">
        <v>458</v>
      </c>
      <c r="AN15" s="86" t="b">
        <v>0</v>
      </c>
      <c r="AO15" s="92" t="s">
        <v>416</v>
      </c>
      <c r="AP15" s="86" t="s">
        <v>176</v>
      </c>
      <c r="AQ15" s="86">
        <v>0</v>
      </c>
      <c r="AR15" s="86">
        <v>0</v>
      </c>
      <c r="AS15" s="86"/>
      <c r="AT15" s="86"/>
      <c r="AU15" s="86"/>
      <c r="AV15" s="86"/>
      <c r="AW15" s="86"/>
      <c r="AX15" s="86"/>
      <c r="AY15" s="86"/>
      <c r="AZ15" s="86"/>
      <c r="BA15">
        <v>8</v>
      </c>
      <c r="BB15" s="85" t="str">
        <f>REPLACE(INDEX(GroupVertices[Group],MATCH(Edges25[[#This Row],[Vertex 1]],GroupVertices[Vertex],0)),1,1,"")</f>
        <v>4</v>
      </c>
      <c r="BC15" s="85" t="str">
        <f>REPLACE(INDEX(GroupVertices[Group],MATCH(Edges25[[#This Row],[Vertex 2]],GroupVertices[Vertex],0)),1,1,"")</f>
        <v>2</v>
      </c>
      <c r="BD15" s="51">
        <v>1</v>
      </c>
      <c r="BE15" s="52">
        <v>7.142857142857143</v>
      </c>
      <c r="BF15" s="51">
        <v>0</v>
      </c>
      <c r="BG15" s="52">
        <v>0</v>
      </c>
      <c r="BH15" s="51">
        <v>0</v>
      </c>
      <c r="BI15" s="52">
        <v>0</v>
      </c>
      <c r="BJ15" s="51">
        <v>13</v>
      </c>
      <c r="BK15" s="52">
        <v>92.85714285714286</v>
      </c>
      <c r="BL15" s="51">
        <v>14</v>
      </c>
    </row>
    <row r="16" spans="1:64" ht="15">
      <c r="A16" s="84" t="s">
        <v>220</v>
      </c>
      <c r="B16" s="84" t="s">
        <v>247</v>
      </c>
      <c r="C16" s="53"/>
      <c r="D16" s="54"/>
      <c r="E16" s="65"/>
      <c r="F16" s="55"/>
      <c r="G16" s="53"/>
      <c r="H16" s="57"/>
      <c r="I16" s="56"/>
      <c r="J16" s="56"/>
      <c r="K16" s="36" t="s">
        <v>65</v>
      </c>
      <c r="L16" s="83">
        <v>22</v>
      </c>
      <c r="M16" s="83"/>
      <c r="N16" s="63"/>
      <c r="O16" s="86" t="s">
        <v>254</v>
      </c>
      <c r="P16" s="88">
        <v>43748.82502314815</v>
      </c>
      <c r="Q16" s="86" t="s">
        <v>268</v>
      </c>
      <c r="R16" s="90" t="s">
        <v>296</v>
      </c>
      <c r="S16" s="86" t="s">
        <v>307</v>
      </c>
      <c r="T16" s="86"/>
      <c r="U16" s="86"/>
      <c r="V16" s="90" t="s">
        <v>335</v>
      </c>
      <c r="W16" s="88">
        <v>43748.82502314815</v>
      </c>
      <c r="X16" s="90" t="s">
        <v>372</v>
      </c>
      <c r="Y16" s="86"/>
      <c r="Z16" s="86"/>
      <c r="AA16" s="92" t="s">
        <v>417</v>
      </c>
      <c r="AB16" s="86"/>
      <c r="AC16" s="86" t="b">
        <v>0</v>
      </c>
      <c r="AD16" s="86">
        <v>0</v>
      </c>
      <c r="AE16" s="92" t="s">
        <v>449</v>
      </c>
      <c r="AF16" s="86" t="b">
        <v>0</v>
      </c>
      <c r="AG16" s="86" t="s">
        <v>453</v>
      </c>
      <c r="AH16" s="86"/>
      <c r="AI16" s="92" t="s">
        <v>449</v>
      </c>
      <c r="AJ16" s="86" t="b">
        <v>0</v>
      </c>
      <c r="AK16" s="86">
        <v>0</v>
      </c>
      <c r="AL16" s="92" t="s">
        <v>449</v>
      </c>
      <c r="AM16" s="86" t="s">
        <v>458</v>
      </c>
      <c r="AN16" s="86" t="b">
        <v>0</v>
      </c>
      <c r="AO16" s="92" t="s">
        <v>417</v>
      </c>
      <c r="AP16" s="86" t="s">
        <v>176</v>
      </c>
      <c r="AQ16" s="86">
        <v>0</v>
      </c>
      <c r="AR16" s="86">
        <v>0</v>
      </c>
      <c r="AS16" s="86"/>
      <c r="AT16" s="86"/>
      <c r="AU16" s="86"/>
      <c r="AV16" s="86"/>
      <c r="AW16" s="86"/>
      <c r="AX16" s="86"/>
      <c r="AY16" s="86"/>
      <c r="AZ16" s="86"/>
      <c r="BA16">
        <v>8</v>
      </c>
      <c r="BB16" s="85" t="str">
        <f>REPLACE(INDEX(GroupVertices[Group],MATCH(Edges25[[#This Row],[Vertex 1]],GroupVertices[Vertex],0)),1,1,"")</f>
        <v>4</v>
      </c>
      <c r="BC16" s="85" t="str">
        <f>REPLACE(INDEX(GroupVertices[Group],MATCH(Edges25[[#This Row],[Vertex 2]],GroupVertices[Vertex],0)),1,1,"")</f>
        <v>2</v>
      </c>
      <c r="BD16" s="51">
        <v>0</v>
      </c>
      <c r="BE16" s="52">
        <v>0</v>
      </c>
      <c r="BF16" s="51">
        <v>0</v>
      </c>
      <c r="BG16" s="52">
        <v>0</v>
      </c>
      <c r="BH16" s="51">
        <v>0</v>
      </c>
      <c r="BI16" s="52">
        <v>0</v>
      </c>
      <c r="BJ16" s="51">
        <v>21</v>
      </c>
      <c r="BK16" s="52">
        <v>100</v>
      </c>
      <c r="BL16" s="51">
        <v>21</v>
      </c>
    </row>
    <row r="17" spans="1:64" ht="15">
      <c r="A17" s="84" t="s">
        <v>220</v>
      </c>
      <c r="B17" s="84" t="s">
        <v>247</v>
      </c>
      <c r="C17" s="53"/>
      <c r="D17" s="54"/>
      <c r="E17" s="65"/>
      <c r="F17" s="55"/>
      <c r="G17" s="53"/>
      <c r="H17" s="57"/>
      <c r="I17" s="56"/>
      <c r="J17" s="56"/>
      <c r="K17" s="36" t="s">
        <v>65</v>
      </c>
      <c r="L17" s="83">
        <v>23</v>
      </c>
      <c r="M17" s="83"/>
      <c r="N17" s="63"/>
      <c r="O17" s="86" t="s">
        <v>254</v>
      </c>
      <c r="P17" s="88">
        <v>43749.82675925926</v>
      </c>
      <c r="Q17" s="86" t="s">
        <v>269</v>
      </c>
      <c r="R17" s="90" t="s">
        <v>297</v>
      </c>
      <c r="S17" s="86" t="s">
        <v>307</v>
      </c>
      <c r="T17" s="86"/>
      <c r="U17" s="90" t="s">
        <v>326</v>
      </c>
      <c r="V17" s="90" t="s">
        <v>326</v>
      </c>
      <c r="W17" s="88">
        <v>43749.82675925926</v>
      </c>
      <c r="X17" s="90" t="s">
        <v>373</v>
      </c>
      <c r="Y17" s="86"/>
      <c r="Z17" s="86"/>
      <c r="AA17" s="92" t="s">
        <v>418</v>
      </c>
      <c r="AB17" s="86"/>
      <c r="AC17" s="86" t="b">
        <v>0</v>
      </c>
      <c r="AD17" s="86">
        <v>0</v>
      </c>
      <c r="AE17" s="92" t="s">
        <v>449</v>
      </c>
      <c r="AF17" s="86" t="b">
        <v>0</v>
      </c>
      <c r="AG17" s="86" t="s">
        <v>453</v>
      </c>
      <c r="AH17" s="86"/>
      <c r="AI17" s="92" t="s">
        <v>449</v>
      </c>
      <c r="AJ17" s="86" t="b">
        <v>0</v>
      </c>
      <c r="AK17" s="86">
        <v>0</v>
      </c>
      <c r="AL17" s="92" t="s">
        <v>449</v>
      </c>
      <c r="AM17" s="86" t="s">
        <v>458</v>
      </c>
      <c r="AN17" s="86" t="b">
        <v>0</v>
      </c>
      <c r="AO17" s="92" t="s">
        <v>418</v>
      </c>
      <c r="AP17" s="86" t="s">
        <v>176</v>
      </c>
      <c r="AQ17" s="86">
        <v>0</v>
      </c>
      <c r="AR17" s="86">
        <v>0</v>
      </c>
      <c r="AS17" s="86"/>
      <c r="AT17" s="86"/>
      <c r="AU17" s="86"/>
      <c r="AV17" s="86"/>
      <c r="AW17" s="86"/>
      <c r="AX17" s="86"/>
      <c r="AY17" s="86"/>
      <c r="AZ17" s="86"/>
      <c r="BA17">
        <v>8</v>
      </c>
      <c r="BB17" s="85" t="str">
        <f>REPLACE(INDEX(GroupVertices[Group],MATCH(Edges25[[#This Row],[Vertex 1]],GroupVertices[Vertex],0)),1,1,"")</f>
        <v>4</v>
      </c>
      <c r="BC17" s="85" t="str">
        <f>REPLACE(INDEX(GroupVertices[Group],MATCH(Edges25[[#This Row],[Vertex 2]],GroupVertices[Vertex],0)),1,1,"")</f>
        <v>2</v>
      </c>
      <c r="BD17" s="51">
        <v>0</v>
      </c>
      <c r="BE17" s="52">
        <v>0</v>
      </c>
      <c r="BF17" s="51">
        <v>0</v>
      </c>
      <c r="BG17" s="52">
        <v>0</v>
      </c>
      <c r="BH17" s="51">
        <v>0</v>
      </c>
      <c r="BI17" s="52">
        <v>0</v>
      </c>
      <c r="BJ17" s="51">
        <v>11</v>
      </c>
      <c r="BK17" s="52">
        <v>100</v>
      </c>
      <c r="BL17" s="51">
        <v>11</v>
      </c>
    </row>
    <row r="18" spans="1:64" ht="15">
      <c r="A18" s="84" t="s">
        <v>220</v>
      </c>
      <c r="B18" s="84" t="s">
        <v>247</v>
      </c>
      <c r="C18" s="53"/>
      <c r="D18" s="54"/>
      <c r="E18" s="65"/>
      <c r="F18" s="55"/>
      <c r="G18" s="53"/>
      <c r="H18" s="57"/>
      <c r="I18" s="56"/>
      <c r="J18" s="56"/>
      <c r="K18" s="36" t="s">
        <v>65</v>
      </c>
      <c r="L18" s="83">
        <v>24</v>
      </c>
      <c r="M18" s="83"/>
      <c r="N18" s="63"/>
      <c r="O18" s="86" t="s">
        <v>254</v>
      </c>
      <c r="P18" s="88">
        <v>43751.59034722222</v>
      </c>
      <c r="Q18" s="86" t="s">
        <v>270</v>
      </c>
      <c r="R18" s="90" t="s">
        <v>292</v>
      </c>
      <c r="S18" s="86" t="s">
        <v>307</v>
      </c>
      <c r="T18" s="86"/>
      <c r="U18" s="86"/>
      <c r="V18" s="90" t="s">
        <v>335</v>
      </c>
      <c r="W18" s="88">
        <v>43751.59034722222</v>
      </c>
      <c r="X18" s="90" t="s">
        <v>374</v>
      </c>
      <c r="Y18" s="86"/>
      <c r="Z18" s="86"/>
      <c r="AA18" s="92" t="s">
        <v>419</v>
      </c>
      <c r="AB18" s="86"/>
      <c r="AC18" s="86" t="b">
        <v>0</v>
      </c>
      <c r="AD18" s="86">
        <v>0</v>
      </c>
      <c r="AE18" s="92" t="s">
        <v>449</v>
      </c>
      <c r="AF18" s="86" t="b">
        <v>0</v>
      </c>
      <c r="AG18" s="86" t="s">
        <v>453</v>
      </c>
      <c r="AH18" s="86"/>
      <c r="AI18" s="92" t="s">
        <v>449</v>
      </c>
      <c r="AJ18" s="86" t="b">
        <v>0</v>
      </c>
      <c r="AK18" s="86">
        <v>1</v>
      </c>
      <c r="AL18" s="92" t="s">
        <v>413</v>
      </c>
      <c r="AM18" s="86" t="s">
        <v>456</v>
      </c>
      <c r="AN18" s="86" t="b">
        <v>0</v>
      </c>
      <c r="AO18" s="92" t="s">
        <v>413</v>
      </c>
      <c r="AP18" s="86" t="s">
        <v>176</v>
      </c>
      <c r="AQ18" s="86">
        <v>0</v>
      </c>
      <c r="AR18" s="86">
        <v>0</v>
      </c>
      <c r="AS18" s="86"/>
      <c r="AT18" s="86"/>
      <c r="AU18" s="86"/>
      <c r="AV18" s="86"/>
      <c r="AW18" s="86"/>
      <c r="AX18" s="86"/>
      <c r="AY18" s="86"/>
      <c r="AZ18" s="86"/>
      <c r="BA18">
        <v>8</v>
      </c>
      <c r="BB18" s="85" t="str">
        <f>REPLACE(INDEX(GroupVertices[Group],MATCH(Edges25[[#This Row],[Vertex 1]],GroupVertices[Vertex],0)),1,1,"")</f>
        <v>4</v>
      </c>
      <c r="BC18" s="85" t="str">
        <f>REPLACE(INDEX(GroupVertices[Group],MATCH(Edges25[[#This Row],[Vertex 2]],GroupVertices[Vertex],0)),1,1,"")</f>
        <v>2</v>
      </c>
      <c r="BD18" s="51">
        <v>0</v>
      </c>
      <c r="BE18" s="52">
        <v>0</v>
      </c>
      <c r="BF18" s="51">
        <v>0</v>
      </c>
      <c r="BG18" s="52">
        <v>0</v>
      </c>
      <c r="BH18" s="51">
        <v>0</v>
      </c>
      <c r="BI18" s="52">
        <v>0</v>
      </c>
      <c r="BJ18" s="51">
        <v>15</v>
      </c>
      <c r="BK18" s="52">
        <v>100</v>
      </c>
      <c r="BL18" s="51">
        <v>15</v>
      </c>
    </row>
    <row r="19" spans="1:64" ht="15">
      <c r="A19" s="84" t="s">
        <v>221</v>
      </c>
      <c r="B19" s="84" t="s">
        <v>248</v>
      </c>
      <c r="C19" s="53"/>
      <c r="D19" s="54"/>
      <c r="E19" s="65"/>
      <c r="F19" s="55"/>
      <c r="G19" s="53"/>
      <c r="H19" s="57"/>
      <c r="I19" s="56"/>
      <c r="J19" s="56"/>
      <c r="K19" s="36" t="s">
        <v>65</v>
      </c>
      <c r="L19" s="83">
        <v>27</v>
      </c>
      <c r="M19" s="83"/>
      <c r="N19" s="63"/>
      <c r="O19" s="86" t="s">
        <v>254</v>
      </c>
      <c r="P19" s="88">
        <v>43751.697858796295</v>
      </c>
      <c r="Q19" s="86" t="s">
        <v>271</v>
      </c>
      <c r="R19" s="90" t="s">
        <v>298</v>
      </c>
      <c r="S19" s="86" t="s">
        <v>309</v>
      </c>
      <c r="T19" s="86"/>
      <c r="U19" s="86"/>
      <c r="V19" s="90" t="s">
        <v>336</v>
      </c>
      <c r="W19" s="88">
        <v>43751.697858796295</v>
      </c>
      <c r="X19" s="90" t="s">
        <v>375</v>
      </c>
      <c r="Y19" s="86"/>
      <c r="Z19" s="86"/>
      <c r="AA19" s="92" t="s">
        <v>420</v>
      </c>
      <c r="AB19" s="86"/>
      <c r="AC19" s="86" t="b">
        <v>0</v>
      </c>
      <c r="AD19" s="86">
        <v>1</v>
      </c>
      <c r="AE19" s="92" t="s">
        <v>449</v>
      </c>
      <c r="AF19" s="86" t="b">
        <v>0</v>
      </c>
      <c r="AG19" s="86" t="s">
        <v>453</v>
      </c>
      <c r="AH19" s="86"/>
      <c r="AI19" s="92" t="s">
        <v>449</v>
      </c>
      <c r="AJ19" s="86" t="b">
        <v>0</v>
      </c>
      <c r="AK19" s="86">
        <v>0</v>
      </c>
      <c r="AL19" s="92" t="s">
        <v>449</v>
      </c>
      <c r="AM19" s="86" t="s">
        <v>459</v>
      </c>
      <c r="AN19" s="86" t="b">
        <v>0</v>
      </c>
      <c r="AO19" s="92" t="s">
        <v>420</v>
      </c>
      <c r="AP19" s="86" t="s">
        <v>176</v>
      </c>
      <c r="AQ19" s="86">
        <v>0</v>
      </c>
      <c r="AR19" s="86">
        <v>0</v>
      </c>
      <c r="AS19" s="86"/>
      <c r="AT19" s="86"/>
      <c r="AU19" s="86"/>
      <c r="AV19" s="86"/>
      <c r="AW19" s="86"/>
      <c r="AX19" s="86"/>
      <c r="AY19" s="86"/>
      <c r="AZ19" s="86"/>
      <c r="BA19">
        <v>1</v>
      </c>
      <c r="BB19" s="85" t="str">
        <f>REPLACE(INDEX(GroupVertices[Group],MATCH(Edges25[[#This Row],[Vertex 1]],GroupVertices[Vertex],0)),1,1,"")</f>
        <v>3</v>
      </c>
      <c r="BC19" s="85" t="str">
        <f>REPLACE(INDEX(GroupVertices[Group],MATCH(Edges25[[#This Row],[Vertex 2]],GroupVertices[Vertex],0)),1,1,"")</f>
        <v>3</v>
      </c>
      <c r="BD19" s="51">
        <v>0</v>
      </c>
      <c r="BE19" s="52">
        <v>0</v>
      </c>
      <c r="BF19" s="51">
        <v>0</v>
      </c>
      <c r="BG19" s="52">
        <v>0</v>
      </c>
      <c r="BH19" s="51">
        <v>0</v>
      </c>
      <c r="BI19" s="52">
        <v>0</v>
      </c>
      <c r="BJ19" s="51">
        <v>24</v>
      </c>
      <c r="BK19" s="52">
        <v>100</v>
      </c>
      <c r="BL19" s="51">
        <v>24</v>
      </c>
    </row>
    <row r="20" spans="1:64" ht="15">
      <c r="A20" s="84" t="s">
        <v>222</v>
      </c>
      <c r="B20" s="84" t="s">
        <v>221</v>
      </c>
      <c r="C20" s="53"/>
      <c r="D20" s="54"/>
      <c r="E20" s="65"/>
      <c r="F20" s="55"/>
      <c r="G20" s="53"/>
      <c r="H20" s="57"/>
      <c r="I20" s="56"/>
      <c r="J20" s="56"/>
      <c r="K20" s="36" t="s">
        <v>65</v>
      </c>
      <c r="L20" s="83">
        <v>28</v>
      </c>
      <c r="M20" s="83"/>
      <c r="N20" s="63"/>
      <c r="O20" s="86" t="s">
        <v>254</v>
      </c>
      <c r="P20" s="88">
        <v>43752.935625</v>
      </c>
      <c r="Q20" s="86" t="s">
        <v>272</v>
      </c>
      <c r="R20" s="86"/>
      <c r="S20" s="86"/>
      <c r="T20" s="86"/>
      <c r="U20" s="86"/>
      <c r="V20" s="90" t="s">
        <v>337</v>
      </c>
      <c r="W20" s="88">
        <v>43752.935625</v>
      </c>
      <c r="X20" s="90" t="s">
        <v>376</v>
      </c>
      <c r="Y20" s="86"/>
      <c r="Z20" s="86"/>
      <c r="AA20" s="92" t="s">
        <v>421</v>
      </c>
      <c r="AB20" s="86"/>
      <c r="AC20" s="86" t="b">
        <v>0</v>
      </c>
      <c r="AD20" s="86">
        <v>0</v>
      </c>
      <c r="AE20" s="92" t="s">
        <v>449</v>
      </c>
      <c r="AF20" s="86" t="b">
        <v>0</v>
      </c>
      <c r="AG20" s="86" t="s">
        <v>453</v>
      </c>
      <c r="AH20" s="86"/>
      <c r="AI20" s="92" t="s">
        <v>449</v>
      </c>
      <c r="AJ20" s="86" t="b">
        <v>0</v>
      </c>
      <c r="AK20" s="86">
        <v>6</v>
      </c>
      <c r="AL20" s="92" t="s">
        <v>420</v>
      </c>
      <c r="AM20" s="86" t="s">
        <v>455</v>
      </c>
      <c r="AN20" s="86" t="b">
        <v>0</v>
      </c>
      <c r="AO20" s="92" t="s">
        <v>420</v>
      </c>
      <c r="AP20" s="86" t="s">
        <v>176</v>
      </c>
      <c r="AQ20" s="86">
        <v>0</v>
      </c>
      <c r="AR20" s="86">
        <v>0</v>
      </c>
      <c r="AS20" s="86"/>
      <c r="AT20" s="86"/>
      <c r="AU20" s="86"/>
      <c r="AV20" s="86"/>
      <c r="AW20" s="86"/>
      <c r="AX20" s="86"/>
      <c r="AY20" s="86"/>
      <c r="AZ20" s="86"/>
      <c r="BA20">
        <v>1</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23</v>
      </c>
      <c r="BK20" s="52">
        <v>100</v>
      </c>
      <c r="BL20" s="51">
        <v>23</v>
      </c>
    </row>
    <row r="21" spans="1:64" ht="15">
      <c r="A21" s="84" t="s">
        <v>223</v>
      </c>
      <c r="B21" s="84" t="s">
        <v>221</v>
      </c>
      <c r="C21" s="53"/>
      <c r="D21" s="54"/>
      <c r="E21" s="65"/>
      <c r="F21" s="55"/>
      <c r="G21" s="53"/>
      <c r="H21" s="57"/>
      <c r="I21" s="56"/>
      <c r="J21" s="56"/>
      <c r="K21" s="36" t="s">
        <v>65</v>
      </c>
      <c r="L21" s="83">
        <v>29</v>
      </c>
      <c r="M21" s="83"/>
      <c r="N21" s="63"/>
      <c r="O21" s="86" t="s">
        <v>254</v>
      </c>
      <c r="P21" s="88">
        <v>43752.93648148148</v>
      </c>
      <c r="Q21" s="86" t="s">
        <v>272</v>
      </c>
      <c r="R21" s="86"/>
      <c r="S21" s="86"/>
      <c r="T21" s="86"/>
      <c r="U21" s="86"/>
      <c r="V21" s="90" t="s">
        <v>338</v>
      </c>
      <c r="W21" s="88">
        <v>43752.93648148148</v>
      </c>
      <c r="X21" s="90" t="s">
        <v>377</v>
      </c>
      <c r="Y21" s="86"/>
      <c r="Z21" s="86"/>
      <c r="AA21" s="92" t="s">
        <v>422</v>
      </c>
      <c r="AB21" s="86"/>
      <c r="AC21" s="86" t="b">
        <v>0</v>
      </c>
      <c r="AD21" s="86">
        <v>0</v>
      </c>
      <c r="AE21" s="92" t="s">
        <v>449</v>
      </c>
      <c r="AF21" s="86" t="b">
        <v>0</v>
      </c>
      <c r="AG21" s="86" t="s">
        <v>453</v>
      </c>
      <c r="AH21" s="86"/>
      <c r="AI21" s="92" t="s">
        <v>449</v>
      </c>
      <c r="AJ21" s="86" t="b">
        <v>0</v>
      </c>
      <c r="AK21" s="86">
        <v>6</v>
      </c>
      <c r="AL21" s="92" t="s">
        <v>420</v>
      </c>
      <c r="AM21" s="86" t="s">
        <v>460</v>
      </c>
      <c r="AN21" s="86" t="b">
        <v>0</v>
      </c>
      <c r="AO21" s="92" t="s">
        <v>420</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v>0</v>
      </c>
      <c r="BE21" s="52">
        <v>0</v>
      </c>
      <c r="BF21" s="51">
        <v>0</v>
      </c>
      <c r="BG21" s="52">
        <v>0</v>
      </c>
      <c r="BH21" s="51">
        <v>0</v>
      </c>
      <c r="BI21" s="52">
        <v>0</v>
      </c>
      <c r="BJ21" s="51">
        <v>23</v>
      </c>
      <c r="BK21" s="52">
        <v>100</v>
      </c>
      <c r="BL21" s="51">
        <v>23</v>
      </c>
    </row>
    <row r="22" spans="1:64" ht="15">
      <c r="A22" s="84" t="s">
        <v>224</v>
      </c>
      <c r="B22" s="84" t="s">
        <v>221</v>
      </c>
      <c r="C22" s="53"/>
      <c r="D22" s="54"/>
      <c r="E22" s="65"/>
      <c r="F22" s="55"/>
      <c r="G22" s="53"/>
      <c r="H22" s="57"/>
      <c r="I22" s="56"/>
      <c r="J22" s="56"/>
      <c r="K22" s="36" t="s">
        <v>65</v>
      </c>
      <c r="L22" s="83">
        <v>30</v>
      </c>
      <c r="M22" s="83"/>
      <c r="N22" s="63"/>
      <c r="O22" s="86" t="s">
        <v>254</v>
      </c>
      <c r="P22" s="88">
        <v>43752.936574074076</v>
      </c>
      <c r="Q22" s="86" t="s">
        <v>272</v>
      </c>
      <c r="R22" s="86"/>
      <c r="S22" s="86"/>
      <c r="T22" s="86"/>
      <c r="U22" s="86"/>
      <c r="V22" s="90" t="s">
        <v>339</v>
      </c>
      <c r="W22" s="88">
        <v>43752.936574074076</v>
      </c>
      <c r="X22" s="90" t="s">
        <v>378</v>
      </c>
      <c r="Y22" s="86"/>
      <c r="Z22" s="86"/>
      <c r="AA22" s="92" t="s">
        <v>423</v>
      </c>
      <c r="AB22" s="86"/>
      <c r="AC22" s="86" t="b">
        <v>0</v>
      </c>
      <c r="AD22" s="86">
        <v>0</v>
      </c>
      <c r="AE22" s="92" t="s">
        <v>449</v>
      </c>
      <c r="AF22" s="86" t="b">
        <v>0</v>
      </c>
      <c r="AG22" s="86" t="s">
        <v>453</v>
      </c>
      <c r="AH22" s="86"/>
      <c r="AI22" s="92" t="s">
        <v>449</v>
      </c>
      <c r="AJ22" s="86" t="b">
        <v>0</v>
      </c>
      <c r="AK22" s="86">
        <v>6</v>
      </c>
      <c r="AL22" s="92" t="s">
        <v>420</v>
      </c>
      <c r="AM22" s="86" t="s">
        <v>461</v>
      </c>
      <c r="AN22" s="86" t="b">
        <v>0</v>
      </c>
      <c r="AO22" s="92" t="s">
        <v>420</v>
      </c>
      <c r="AP22" s="86" t="s">
        <v>176</v>
      </c>
      <c r="AQ22" s="86">
        <v>0</v>
      </c>
      <c r="AR22" s="86">
        <v>0</v>
      </c>
      <c r="AS22" s="86"/>
      <c r="AT22" s="86"/>
      <c r="AU22" s="86"/>
      <c r="AV22" s="86"/>
      <c r="AW22" s="86"/>
      <c r="AX22" s="86"/>
      <c r="AY22" s="86"/>
      <c r="AZ22" s="86"/>
      <c r="BA22">
        <v>1</v>
      </c>
      <c r="BB22" s="85" t="str">
        <f>REPLACE(INDEX(GroupVertices[Group],MATCH(Edges25[[#This Row],[Vertex 1]],GroupVertices[Vertex],0)),1,1,"")</f>
        <v>3</v>
      </c>
      <c r="BC22" s="85" t="str">
        <f>REPLACE(INDEX(GroupVertices[Group],MATCH(Edges25[[#This Row],[Vertex 2]],GroupVertices[Vertex],0)),1,1,"")</f>
        <v>3</v>
      </c>
      <c r="BD22" s="51">
        <v>0</v>
      </c>
      <c r="BE22" s="52">
        <v>0</v>
      </c>
      <c r="BF22" s="51">
        <v>0</v>
      </c>
      <c r="BG22" s="52">
        <v>0</v>
      </c>
      <c r="BH22" s="51">
        <v>0</v>
      </c>
      <c r="BI22" s="52">
        <v>0</v>
      </c>
      <c r="BJ22" s="51">
        <v>23</v>
      </c>
      <c r="BK22" s="52">
        <v>100</v>
      </c>
      <c r="BL22" s="51">
        <v>23</v>
      </c>
    </row>
    <row r="23" spans="1:64" ht="15">
      <c r="A23" s="84" t="s">
        <v>225</v>
      </c>
      <c r="B23" s="84" t="s">
        <v>221</v>
      </c>
      <c r="C23" s="53"/>
      <c r="D23" s="54"/>
      <c r="E23" s="65"/>
      <c r="F23" s="55"/>
      <c r="G23" s="53"/>
      <c r="H23" s="57"/>
      <c r="I23" s="56"/>
      <c r="J23" s="56"/>
      <c r="K23" s="36" t="s">
        <v>65</v>
      </c>
      <c r="L23" s="83">
        <v>31</v>
      </c>
      <c r="M23" s="83"/>
      <c r="N23" s="63"/>
      <c r="O23" s="86" t="s">
        <v>254</v>
      </c>
      <c r="P23" s="88">
        <v>43752.93818287037</v>
      </c>
      <c r="Q23" s="86" t="s">
        <v>272</v>
      </c>
      <c r="R23" s="86"/>
      <c r="S23" s="86"/>
      <c r="T23" s="86"/>
      <c r="U23" s="86"/>
      <c r="V23" s="90" t="s">
        <v>340</v>
      </c>
      <c r="W23" s="88">
        <v>43752.93818287037</v>
      </c>
      <c r="X23" s="90" t="s">
        <v>379</v>
      </c>
      <c r="Y23" s="86"/>
      <c r="Z23" s="86"/>
      <c r="AA23" s="92" t="s">
        <v>424</v>
      </c>
      <c r="AB23" s="86"/>
      <c r="AC23" s="86" t="b">
        <v>0</v>
      </c>
      <c r="AD23" s="86">
        <v>0</v>
      </c>
      <c r="AE23" s="92" t="s">
        <v>449</v>
      </c>
      <c r="AF23" s="86" t="b">
        <v>0</v>
      </c>
      <c r="AG23" s="86" t="s">
        <v>453</v>
      </c>
      <c r="AH23" s="86"/>
      <c r="AI23" s="92" t="s">
        <v>449</v>
      </c>
      <c r="AJ23" s="86" t="b">
        <v>0</v>
      </c>
      <c r="AK23" s="86">
        <v>6</v>
      </c>
      <c r="AL23" s="92" t="s">
        <v>420</v>
      </c>
      <c r="AM23" s="86" t="s">
        <v>456</v>
      </c>
      <c r="AN23" s="86" t="b">
        <v>0</v>
      </c>
      <c r="AO23" s="92" t="s">
        <v>420</v>
      </c>
      <c r="AP23" s="86" t="s">
        <v>176</v>
      </c>
      <c r="AQ23" s="86">
        <v>0</v>
      </c>
      <c r="AR23" s="86">
        <v>0</v>
      </c>
      <c r="AS23" s="86"/>
      <c r="AT23" s="86"/>
      <c r="AU23" s="86"/>
      <c r="AV23" s="86"/>
      <c r="AW23" s="86"/>
      <c r="AX23" s="86"/>
      <c r="AY23" s="86"/>
      <c r="AZ23" s="86"/>
      <c r="BA23">
        <v>1</v>
      </c>
      <c r="BB23" s="85" t="str">
        <f>REPLACE(INDEX(GroupVertices[Group],MATCH(Edges25[[#This Row],[Vertex 1]],GroupVertices[Vertex],0)),1,1,"")</f>
        <v>3</v>
      </c>
      <c r="BC23" s="85" t="str">
        <f>REPLACE(INDEX(GroupVertices[Group],MATCH(Edges25[[#This Row],[Vertex 2]],GroupVertices[Vertex],0)),1,1,"")</f>
        <v>3</v>
      </c>
      <c r="BD23" s="51">
        <v>0</v>
      </c>
      <c r="BE23" s="52">
        <v>0</v>
      </c>
      <c r="BF23" s="51">
        <v>0</v>
      </c>
      <c r="BG23" s="52">
        <v>0</v>
      </c>
      <c r="BH23" s="51">
        <v>0</v>
      </c>
      <c r="BI23" s="52">
        <v>0</v>
      </c>
      <c r="BJ23" s="51">
        <v>23</v>
      </c>
      <c r="BK23" s="52">
        <v>100</v>
      </c>
      <c r="BL23" s="51">
        <v>23</v>
      </c>
    </row>
    <row r="24" spans="1:64" ht="15">
      <c r="A24" s="84" t="s">
        <v>226</v>
      </c>
      <c r="B24" s="84" t="s">
        <v>221</v>
      </c>
      <c r="C24" s="53"/>
      <c r="D24" s="54"/>
      <c r="E24" s="65"/>
      <c r="F24" s="55"/>
      <c r="G24" s="53"/>
      <c r="H24" s="57"/>
      <c r="I24" s="56"/>
      <c r="J24" s="56"/>
      <c r="K24" s="36" t="s">
        <v>65</v>
      </c>
      <c r="L24" s="83">
        <v>32</v>
      </c>
      <c r="M24" s="83"/>
      <c r="N24" s="63"/>
      <c r="O24" s="86" t="s">
        <v>254</v>
      </c>
      <c r="P24" s="88">
        <v>43752.941828703704</v>
      </c>
      <c r="Q24" s="86" t="s">
        <v>272</v>
      </c>
      <c r="R24" s="86"/>
      <c r="S24" s="86"/>
      <c r="T24" s="86"/>
      <c r="U24" s="86"/>
      <c r="V24" s="90" t="s">
        <v>341</v>
      </c>
      <c r="W24" s="88">
        <v>43752.941828703704</v>
      </c>
      <c r="X24" s="90" t="s">
        <v>380</v>
      </c>
      <c r="Y24" s="86"/>
      <c r="Z24" s="86"/>
      <c r="AA24" s="92" t="s">
        <v>425</v>
      </c>
      <c r="AB24" s="86"/>
      <c r="AC24" s="86" t="b">
        <v>0</v>
      </c>
      <c r="AD24" s="86">
        <v>0</v>
      </c>
      <c r="AE24" s="92" t="s">
        <v>449</v>
      </c>
      <c r="AF24" s="86" t="b">
        <v>0</v>
      </c>
      <c r="AG24" s="86" t="s">
        <v>453</v>
      </c>
      <c r="AH24" s="86"/>
      <c r="AI24" s="92" t="s">
        <v>449</v>
      </c>
      <c r="AJ24" s="86" t="b">
        <v>0</v>
      </c>
      <c r="AK24" s="86">
        <v>6</v>
      </c>
      <c r="AL24" s="92" t="s">
        <v>420</v>
      </c>
      <c r="AM24" s="86" t="s">
        <v>456</v>
      </c>
      <c r="AN24" s="86" t="b">
        <v>0</v>
      </c>
      <c r="AO24" s="92" t="s">
        <v>420</v>
      </c>
      <c r="AP24" s="86" t="s">
        <v>176</v>
      </c>
      <c r="AQ24" s="86">
        <v>0</v>
      </c>
      <c r="AR24" s="86">
        <v>0</v>
      </c>
      <c r="AS24" s="86"/>
      <c r="AT24" s="86"/>
      <c r="AU24" s="86"/>
      <c r="AV24" s="86"/>
      <c r="AW24" s="86"/>
      <c r="AX24" s="86"/>
      <c r="AY24" s="86"/>
      <c r="AZ24" s="86"/>
      <c r="BA24">
        <v>1</v>
      </c>
      <c r="BB24" s="85" t="str">
        <f>REPLACE(INDEX(GroupVertices[Group],MATCH(Edges25[[#This Row],[Vertex 1]],GroupVertices[Vertex],0)),1,1,"")</f>
        <v>3</v>
      </c>
      <c r="BC24" s="85" t="str">
        <f>REPLACE(INDEX(GroupVertices[Group],MATCH(Edges25[[#This Row],[Vertex 2]],GroupVertices[Vertex],0)),1,1,"")</f>
        <v>3</v>
      </c>
      <c r="BD24" s="51">
        <v>0</v>
      </c>
      <c r="BE24" s="52">
        <v>0</v>
      </c>
      <c r="BF24" s="51">
        <v>0</v>
      </c>
      <c r="BG24" s="52">
        <v>0</v>
      </c>
      <c r="BH24" s="51">
        <v>0</v>
      </c>
      <c r="BI24" s="52">
        <v>0</v>
      </c>
      <c r="BJ24" s="51">
        <v>23</v>
      </c>
      <c r="BK24" s="52">
        <v>100</v>
      </c>
      <c r="BL24" s="51">
        <v>23</v>
      </c>
    </row>
    <row r="25" spans="1:64" ht="15">
      <c r="A25" s="84" t="s">
        <v>227</v>
      </c>
      <c r="B25" s="84" t="s">
        <v>221</v>
      </c>
      <c r="C25" s="53"/>
      <c r="D25" s="54"/>
      <c r="E25" s="65"/>
      <c r="F25" s="55"/>
      <c r="G25" s="53"/>
      <c r="H25" s="57"/>
      <c r="I25" s="56"/>
      <c r="J25" s="56"/>
      <c r="K25" s="36" t="s">
        <v>65</v>
      </c>
      <c r="L25" s="83">
        <v>34</v>
      </c>
      <c r="M25" s="83"/>
      <c r="N25" s="63"/>
      <c r="O25" s="86" t="s">
        <v>254</v>
      </c>
      <c r="P25" s="88">
        <v>43752.94657407407</v>
      </c>
      <c r="Q25" s="86" t="s">
        <v>272</v>
      </c>
      <c r="R25" s="86"/>
      <c r="S25" s="86"/>
      <c r="T25" s="86"/>
      <c r="U25" s="86"/>
      <c r="V25" s="90" t="s">
        <v>342</v>
      </c>
      <c r="W25" s="88">
        <v>43752.94657407407</v>
      </c>
      <c r="X25" s="90" t="s">
        <v>381</v>
      </c>
      <c r="Y25" s="86"/>
      <c r="Z25" s="86"/>
      <c r="AA25" s="92" t="s">
        <v>426</v>
      </c>
      <c r="AB25" s="86"/>
      <c r="AC25" s="86" t="b">
        <v>0</v>
      </c>
      <c r="AD25" s="86">
        <v>0</v>
      </c>
      <c r="AE25" s="92" t="s">
        <v>449</v>
      </c>
      <c r="AF25" s="86" t="b">
        <v>0</v>
      </c>
      <c r="AG25" s="86" t="s">
        <v>453</v>
      </c>
      <c r="AH25" s="86"/>
      <c r="AI25" s="92" t="s">
        <v>449</v>
      </c>
      <c r="AJ25" s="86" t="b">
        <v>0</v>
      </c>
      <c r="AK25" s="86">
        <v>6</v>
      </c>
      <c r="AL25" s="92" t="s">
        <v>420</v>
      </c>
      <c r="AM25" s="86" t="s">
        <v>459</v>
      </c>
      <c r="AN25" s="86" t="b">
        <v>0</v>
      </c>
      <c r="AO25" s="92" t="s">
        <v>420</v>
      </c>
      <c r="AP25" s="86" t="s">
        <v>176</v>
      </c>
      <c r="AQ25" s="86">
        <v>0</v>
      </c>
      <c r="AR25" s="86">
        <v>0</v>
      </c>
      <c r="AS25" s="86"/>
      <c r="AT25" s="86"/>
      <c r="AU25" s="86"/>
      <c r="AV25" s="86"/>
      <c r="AW25" s="86"/>
      <c r="AX25" s="86"/>
      <c r="AY25" s="86"/>
      <c r="AZ25" s="86"/>
      <c r="BA25">
        <v>1</v>
      </c>
      <c r="BB25" s="85" t="str">
        <f>REPLACE(INDEX(GroupVertices[Group],MATCH(Edges25[[#This Row],[Vertex 1]],GroupVertices[Vertex],0)),1,1,"")</f>
        <v>3</v>
      </c>
      <c r="BC25" s="85" t="str">
        <f>REPLACE(INDEX(GroupVertices[Group],MATCH(Edges25[[#This Row],[Vertex 2]],GroupVertices[Vertex],0)),1,1,"")</f>
        <v>3</v>
      </c>
      <c r="BD25" s="51">
        <v>0</v>
      </c>
      <c r="BE25" s="52">
        <v>0</v>
      </c>
      <c r="BF25" s="51">
        <v>0</v>
      </c>
      <c r="BG25" s="52">
        <v>0</v>
      </c>
      <c r="BH25" s="51">
        <v>0</v>
      </c>
      <c r="BI25" s="52">
        <v>0</v>
      </c>
      <c r="BJ25" s="51">
        <v>23</v>
      </c>
      <c r="BK25" s="52">
        <v>100</v>
      </c>
      <c r="BL25" s="51">
        <v>23</v>
      </c>
    </row>
    <row r="26" spans="1:64" ht="15">
      <c r="A26" s="84" t="s">
        <v>228</v>
      </c>
      <c r="B26" s="84" t="s">
        <v>241</v>
      </c>
      <c r="C26" s="53"/>
      <c r="D26" s="54"/>
      <c r="E26" s="65"/>
      <c r="F26" s="55"/>
      <c r="G26" s="53"/>
      <c r="H26" s="57"/>
      <c r="I26" s="56"/>
      <c r="J26" s="56"/>
      <c r="K26" s="36" t="s">
        <v>65</v>
      </c>
      <c r="L26" s="83">
        <v>35</v>
      </c>
      <c r="M26" s="83"/>
      <c r="N26" s="63"/>
      <c r="O26" s="86" t="s">
        <v>254</v>
      </c>
      <c r="P26" s="88">
        <v>43753.46210648148</v>
      </c>
      <c r="Q26" s="86" t="s">
        <v>273</v>
      </c>
      <c r="R26" s="86"/>
      <c r="S26" s="86"/>
      <c r="T26" s="86"/>
      <c r="U26" s="86"/>
      <c r="V26" s="90" t="s">
        <v>343</v>
      </c>
      <c r="W26" s="88">
        <v>43753.46210648148</v>
      </c>
      <c r="X26" s="90" t="s">
        <v>382</v>
      </c>
      <c r="Y26" s="86"/>
      <c r="Z26" s="86"/>
      <c r="AA26" s="92" t="s">
        <v>427</v>
      </c>
      <c r="AB26" s="86"/>
      <c r="AC26" s="86" t="b">
        <v>0</v>
      </c>
      <c r="AD26" s="86">
        <v>0</v>
      </c>
      <c r="AE26" s="92" t="s">
        <v>449</v>
      </c>
      <c r="AF26" s="86" t="b">
        <v>0</v>
      </c>
      <c r="AG26" s="86" t="s">
        <v>453</v>
      </c>
      <c r="AH26" s="86"/>
      <c r="AI26" s="92" t="s">
        <v>449</v>
      </c>
      <c r="AJ26" s="86" t="b">
        <v>0</v>
      </c>
      <c r="AK26" s="86">
        <v>5</v>
      </c>
      <c r="AL26" s="92" t="s">
        <v>441</v>
      </c>
      <c r="AM26" s="86" t="s">
        <v>456</v>
      </c>
      <c r="AN26" s="86" t="b">
        <v>0</v>
      </c>
      <c r="AO26" s="92" t="s">
        <v>441</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27</v>
      </c>
      <c r="BK26" s="52">
        <v>100</v>
      </c>
      <c r="BL26" s="51">
        <v>27</v>
      </c>
    </row>
    <row r="27" spans="1:64" ht="15">
      <c r="A27" s="84" t="s">
        <v>229</v>
      </c>
      <c r="B27" s="84" t="s">
        <v>241</v>
      </c>
      <c r="C27" s="53"/>
      <c r="D27" s="54"/>
      <c r="E27" s="65"/>
      <c r="F27" s="55"/>
      <c r="G27" s="53"/>
      <c r="H27" s="57"/>
      <c r="I27" s="56"/>
      <c r="J27" s="56"/>
      <c r="K27" s="36" t="s">
        <v>65</v>
      </c>
      <c r="L27" s="83">
        <v>36</v>
      </c>
      <c r="M27" s="83"/>
      <c r="N27" s="63"/>
      <c r="O27" s="86" t="s">
        <v>254</v>
      </c>
      <c r="P27" s="88">
        <v>43753.46328703704</v>
      </c>
      <c r="Q27" s="86" t="s">
        <v>273</v>
      </c>
      <c r="R27" s="86"/>
      <c r="S27" s="86"/>
      <c r="T27" s="86"/>
      <c r="U27" s="86"/>
      <c r="V27" s="90" t="s">
        <v>344</v>
      </c>
      <c r="W27" s="88">
        <v>43753.46328703704</v>
      </c>
      <c r="X27" s="90" t="s">
        <v>383</v>
      </c>
      <c r="Y27" s="86"/>
      <c r="Z27" s="86"/>
      <c r="AA27" s="92" t="s">
        <v>428</v>
      </c>
      <c r="AB27" s="86"/>
      <c r="AC27" s="86" t="b">
        <v>0</v>
      </c>
      <c r="AD27" s="86">
        <v>0</v>
      </c>
      <c r="AE27" s="92" t="s">
        <v>449</v>
      </c>
      <c r="AF27" s="86" t="b">
        <v>0</v>
      </c>
      <c r="AG27" s="86" t="s">
        <v>453</v>
      </c>
      <c r="AH27" s="86"/>
      <c r="AI27" s="92" t="s">
        <v>449</v>
      </c>
      <c r="AJ27" s="86" t="b">
        <v>0</v>
      </c>
      <c r="AK27" s="86">
        <v>5</v>
      </c>
      <c r="AL27" s="92" t="s">
        <v>441</v>
      </c>
      <c r="AM27" s="86" t="s">
        <v>456</v>
      </c>
      <c r="AN27" s="86" t="b">
        <v>0</v>
      </c>
      <c r="AO27" s="92" t="s">
        <v>441</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27</v>
      </c>
      <c r="BK27" s="52">
        <v>100</v>
      </c>
      <c r="BL27" s="51">
        <v>27</v>
      </c>
    </row>
    <row r="28" spans="1:64" ht="15">
      <c r="A28" s="84" t="s">
        <v>230</v>
      </c>
      <c r="B28" s="84" t="s">
        <v>247</v>
      </c>
      <c r="C28" s="53"/>
      <c r="D28" s="54"/>
      <c r="E28" s="65"/>
      <c r="F28" s="55"/>
      <c r="G28" s="53"/>
      <c r="H28" s="57"/>
      <c r="I28" s="56"/>
      <c r="J28" s="56"/>
      <c r="K28" s="36" t="s">
        <v>65</v>
      </c>
      <c r="L28" s="83">
        <v>37</v>
      </c>
      <c r="M28" s="83"/>
      <c r="N28" s="63"/>
      <c r="O28" s="86" t="s">
        <v>254</v>
      </c>
      <c r="P28" s="88">
        <v>43753.46601851852</v>
      </c>
      <c r="Q28" s="86" t="s">
        <v>274</v>
      </c>
      <c r="R28" s="86"/>
      <c r="S28" s="86"/>
      <c r="T28" s="86"/>
      <c r="U28" s="86"/>
      <c r="V28" s="90" t="s">
        <v>345</v>
      </c>
      <c r="W28" s="88">
        <v>43753.46601851852</v>
      </c>
      <c r="X28" s="90" t="s">
        <v>384</v>
      </c>
      <c r="Y28" s="86"/>
      <c r="Z28" s="86"/>
      <c r="AA28" s="92" t="s">
        <v>429</v>
      </c>
      <c r="AB28" s="92" t="s">
        <v>441</v>
      </c>
      <c r="AC28" s="86" t="b">
        <v>0</v>
      </c>
      <c r="AD28" s="86">
        <v>1</v>
      </c>
      <c r="AE28" s="92" t="s">
        <v>451</v>
      </c>
      <c r="AF28" s="86" t="b">
        <v>0</v>
      </c>
      <c r="AG28" s="86" t="s">
        <v>453</v>
      </c>
      <c r="AH28" s="86"/>
      <c r="AI28" s="92" t="s">
        <v>449</v>
      </c>
      <c r="AJ28" s="86" t="b">
        <v>0</v>
      </c>
      <c r="AK28" s="86">
        <v>0</v>
      </c>
      <c r="AL28" s="92" t="s">
        <v>449</v>
      </c>
      <c r="AM28" s="86" t="s">
        <v>457</v>
      </c>
      <c r="AN28" s="86" t="b">
        <v>0</v>
      </c>
      <c r="AO28" s="92" t="s">
        <v>441</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2</v>
      </c>
      <c r="BD28" s="51"/>
      <c r="BE28" s="52"/>
      <c r="BF28" s="51"/>
      <c r="BG28" s="52"/>
      <c r="BH28" s="51"/>
      <c r="BI28" s="52"/>
      <c r="BJ28" s="51"/>
      <c r="BK28" s="52"/>
      <c r="BL28" s="51"/>
    </row>
    <row r="29" spans="1:64" ht="15">
      <c r="A29" s="84" t="s">
        <v>231</v>
      </c>
      <c r="B29" s="84" t="s">
        <v>241</v>
      </c>
      <c r="C29" s="53"/>
      <c r="D29" s="54"/>
      <c r="E29" s="65"/>
      <c r="F29" s="55"/>
      <c r="G29" s="53"/>
      <c r="H29" s="57"/>
      <c r="I29" s="56"/>
      <c r="J29" s="56"/>
      <c r="K29" s="36" t="s">
        <v>65</v>
      </c>
      <c r="L29" s="83">
        <v>39</v>
      </c>
      <c r="M29" s="83"/>
      <c r="N29" s="63"/>
      <c r="O29" s="86" t="s">
        <v>254</v>
      </c>
      <c r="P29" s="88">
        <v>43753.4687962963</v>
      </c>
      <c r="Q29" s="86" t="s">
        <v>273</v>
      </c>
      <c r="R29" s="86"/>
      <c r="S29" s="86"/>
      <c r="T29" s="86"/>
      <c r="U29" s="86"/>
      <c r="V29" s="90" t="s">
        <v>346</v>
      </c>
      <c r="W29" s="88">
        <v>43753.4687962963</v>
      </c>
      <c r="X29" s="90" t="s">
        <v>385</v>
      </c>
      <c r="Y29" s="86"/>
      <c r="Z29" s="86"/>
      <c r="AA29" s="92" t="s">
        <v>430</v>
      </c>
      <c r="AB29" s="86"/>
      <c r="AC29" s="86" t="b">
        <v>0</v>
      </c>
      <c r="AD29" s="86">
        <v>0</v>
      </c>
      <c r="AE29" s="92" t="s">
        <v>449</v>
      </c>
      <c r="AF29" s="86" t="b">
        <v>0</v>
      </c>
      <c r="AG29" s="86" t="s">
        <v>453</v>
      </c>
      <c r="AH29" s="86"/>
      <c r="AI29" s="92" t="s">
        <v>449</v>
      </c>
      <c r="AJ29" s="86" t="b">
        <v>0</v>
      </c>
      <c r="AK29" s="86">
        <v>5</v>
      </c>
      <c r="AL29" s="92" t="s">
        <v>441</v>
      </c>
      <c r="AM29" s="86" t="s">
        <v>462</v>
      </c>
      <c r="AN29" s="86" t="b">
        <v>0</v>
      </c>
      <c r="AO29" s="92" t="s">
        <v>441</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27</v>
      </c>
      <c r="BK29" s="52">
        <v>100</v>
      </c>
      <c r="BL29" s="51">
        <v>27</v>
      </c>
    </row>
    <row r="30" spans="1:64" ht="15">
      <c r="A30" s="84" t="s">
        <v>232</v>
      </c>
      <c r="B30" s="84" t="s">
        <v>241</v>
      </c>
      <c r="C30" s="53"/>
      <c r="D30" s="54"/>
      <c r="E30" s="65"/>
      <c r="F30" s="55"/>
      <c r="G30" s="53"/>
      <c r="H30" s="57"/>
      <c r="I30" s="56"/>
      <c r="J30" s="56"/>
      <c r="K30" s="36" t="s">
        <v>65</v>
      </c>
      <c r="L30" s="83">
        <v>40</v>
      </c>
      <c r="M30" s="83"/>
      <c r="N30" s="63"/>
      <c r="O30" s="86" t="s">
        <v>254</v>
      </c>
      <c r="P30" s="88">
        <v>43753.469293981485</v>
      </c>
      <c r="Q30" s="86" t="s">
        <v>273</v>
      </c>
      <c r="R30" s="86"/>
      <c r="S30" s="86"/>
      <c r="T30" s="86"/>
      <c r="U30" s="86"/>
      <c r="V30" s="90" t="s">
        <v>347</v>
      </c>
      <c r="W30" s="88">
        <v>43753.469293981485</v>
      </c>
      <c r="X30" s="90" t="s">
        <v>386</v>
      </c>
      <c r="Y30" s="86"/>
      <c r="Z30" s="86"/>
      <c r="AA30" s="92" t="s">
        <v>431</v>
      </c>
      <c r="AB30" s="86"/>
      <c r="AC30" s="86" t="b">
        <v>0</v>
      </c>
      <c r="AD30" s="86">
        <v>0</v>
      </c>
      <c r="AE30" s="92" t="s">
        <v>449</v>
      </c>
      <c r="AF30" s="86" t="b">
        <v>0</v>
      </c>
      <c r="AG30" s="86" t="s">
        <v>453</v>
      </c>
      <c r="AH30" s="86"/>
      <c r="AI30" s="92" t="s">
        <v>449</v>
      </c>
      <c r="AJ30" s="86" t="b">
        <v>0</v>
      </c>
      <c r="AK30" s="86">
        <v>5</v>
      </c>
      <c r="AL30" s="92" t="s">
        <v>441</v>
      </c>
      <c r="AM30" s="86" t="s">
        <v>459</v>
      </c>
      <c r="AN30" s="86" t="b">
        <v>0</v>
      </c>
      <c r="AO30" s="92" t="s">
        <v>441</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27</v>
      </c>
      <c r="BK30" s="52">
        <v>100</v>
      </c>
      <c r="BL30" s="51">
        <v>27</v>
      </c>
    </row>
    <row r="31" spans="1:64" ht="15">
      <c r="A31" s="84" t="s">
        <v>233</v>
      </c>
      <c r="B31" s="84" t="s">
        <v>241</v>
      </c>
      <c r="C31" s="53"/>
      <c r="D31" s="54"/>
      <c r="E31" s="65"/>
      <c r="F31" s="55"/>
      <c r="G31" s="53"/>
      <c r="H31" s="57"/>
      <c r="I31" s="56"/>
      <c r="J31" s="56"/>
      <c r="K31" s="36" t="s">
        <v>65</v>
      </c>
      <c r="L31" s="83">
        <v>41</v>
      </c>
      <c r="M31" s="83"/>
      <c r="N31" s="63"/>
      <c r="O31" s="86" t="s">
        <v>254</v>
      </c>
      <c r="P31" s="88">
        <v>43753.4718287037</v>
      </c>
      <c r="Q31" s="86" t="s">
        <v>273</v>
      </c>
      <c r="R31" s="86"/>
      <c r="S31" s="86"/>
      <c r="T31" s="86"/>
      <c r="U31" s="86"/>
      <c r="V31" s="90" t="s">
        <v>348</v>
      </c>
      <c r="W31" s="88">
        <v>43753.4718287037</v>
      </c>
      <c r="X31" s="90" t="s">
        <v>387</v>
      </c>
      <c r="Y31" s="86"/>
      <c r="Z31" s="86"/>
      <c r="AA31" s="92" t="s">
        <v>432</v>
      </c>
      <c r="AB31" s="86"/>
      <c r="AC31" s="86" t="b">
        <v>0</v>
      </c>
      <c r="AD31" s="86">
        <v>0</v>
      </c>
      <c r="AE31" s="92" t="s">
        <v>449</v>
      </c>
      <c r="AF31" s="86" t="b">
        <v>0</v>
      </c>
      <c r="AG31" s="86" t="s">
        <v>453</v>
      </c>
      <c r="AH31" s="86"/>
      <c r="AI31" s="92" t="s">
        <v>449</v>
      </c>
      <c r="AJ31" s="86" t="b">
        <v>0</v>
      </c>
      <c r="AK31" s="86">
        <v>5</v>
      </c>
      <c r="AL31" s="92" t="s">
        <v>441</v>
      </c>
      <c r="AM31" s="86" t="s">
        <v>459</v>
      </c>
      <c r="AN31" s="86" t="b">
        <v>0</v>
      </c>
      <c r="AO31" s="92" t="s">
        <v>441</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27</v>
      </c>
      <c r="BK31" s="52">
        <v>100</v>
      </c>
      <c r="BL31" s="51">
        <v>27</v>
      </c>
    </row>
    <row r="32" spans="1:64" ht="15">
      <c r="A32" s="84" t="s">
        <v>234</v>
      </c>
      <c r="B32" s="84" t="s">
        <v>247</v>
      </c>
      <c r="C32" s="53"/>
      <c r="D32" s="54"/>
      <c r="E32" s="65"/>
      <c r="F32" s="55"/>
      <c r="G32" s="53"/>
      <c r="H32" s="57"/>
      <c r="I32" s="56"/>
      <c r="J32" s="56"/>
      <c r="K32" s="36" t="s">
        <v>65</v>
      </c>
      <c r="L32" s="83">
        <v>42</v>
      </c>
      <c r="M32" s="83"/>
      <c r="N32" s="63"/>
      <c r="O32" s="86" t="s">
        <v>254</v>
      </c>
      <c r="P32" s="88">
        <v>43753.48368055555</v>
      </c>
      <c r="Q32" s="86" t="s">
        <v>275</v>
      </c>
      <c r="R32" s="86"/>
      <c r="S32" s="86"/>
      <c r="T32" s="86"/>
      <c r="U32" s="86"/>
      <c r="V32" s="90" t="s">
        <v>349</v>
      </c>
      <c r="W32" s="88">
        <v>43753.48368055555</v>
      </c>
      <c r="X32" s="90" t="s">
        <v>388</v>
      </c>
      <c r="Y32" s="86"/>
      <c r="Z32" s="86"/>
      <c r="AA32" s="92" t="s">
        <v>433</v>
      </c>
      <c r="AB32" s="92" t="s">
        <v>441</v>
      </c>
      <c r="AC32" s="86" t="b">
        <v>0</v>
      </c>
      <c r="AD32" s="86">
        <v>1</v>
      </c>
      <c r="AE32" s="92" t="s">
        <v>451</v>
      </c>
      <c r="AF32" s="86" t="b">
        <v>0</v>
      </c>
      <c r="AG32" s="86" t="s">
        <v>453</v>
      </c>
      <c r="AH32" s="86"/>
      <c r="AI32" s="92" t="s">
        <v>449</v>
      </c>
      <c r="AJ32" s="86" t="b">
        <v>0</v>
      </c>
      <c r="AK32" s="86">
        <v>0</v>
      </c>
      <c r="AL32" s="92" t="s">
        <v>449</v>
      </c>
      <c r="AM32" s="86" t="s">
        <v>456</v>
      </c>
      <c r="AN32" s="86" t="b">
        <v>0</v>
      </c>
      <c r="AO32" s="92" t="s">
        <v>441</v>
      </c>
      <c r="AP32" s="86" t="s">
        <v>176</v>
      </c>
      <c r="AQ32" s="86">
        <v>0</v>
      </c>
      <c r="AR32" s="86">
        <v>0</v>
      </c>
      <c r="AS32" s="86" t="s">
        <v>467</v>
      </c>
      <c r="AT32" s="86" t="s">
        <v>468</v>
      </c>
      <c r="AU32" s="86" t="s">
        <v>469</v>
      </c>
      <c r="AV32" s="86" t="s">
        <v>470</v>
      </c>
      <c r="AW32" s="86" t="s">
        <v>471</v>
      </c>
      <c r="AX32" s="86" t="s">
        <v>472</v>
      </c>
      <c r="AY32" s="86" t="s">
        <v>473</v>
      </c>
      <c r="AZ32" s="90" t="s">
        <v>474</v>
      </c>
      <c r="BA32">
        <v>1</v>
      </c>
      <c r="BB32" s="85" t="str">
        <f>REPLACE(INDEX(GroupVertices[Group],MATCH(Edges25[[#This Row],[Vertex 1]],GroupVertices[Vertex],0)),1,1,"")</f>
        <v>1</v>
      </c>
      <c r="BC32" s="85" t="str">
        <f>REPLACE(INDEX(GroupVertices[Group],MATCH(Edges25[[#This Row],[Vertex 2]],GroupVertices[Vertex],0)),1,1,"")</f>
        <v>2</v>
      </c>
      <c r="BD32" s="51"/>
      <c r="BE32" s="52"/>
      <c r="BF32" s="51"/>
      <c r="BG32" s="52"/>
      <c r="BH32" s="51"/>
      <c r="BI32" s="52"/>
      <c r="BJ32" s="51"/>
      <c r="BK32" s="52"/>
      <c r="BL32" s="51"/>
    </row>
    <row r="33" spans="1:64" ht="15">
      <c r="A33" s="84" t="s">
        <v>235</v>
      </c>
      <c r="B33" s="84" t="s">
        <v>247</v>
      </c>
      <c r="C33" s="53"/>
      <c r="D33" s="54"/>
      <c r="E33" s="65"/>
      <c r="F33" s="55"/>
      <c r="G33" s="53"/>
      <c r="H33" s="57"/>
      <c r="I33" s="56"/>
      <c r="J33" s="56"/>
      <c r="K33" s="36" t="s">
        <v>65</v>
      </c>
      <c r="L33" s="83">
        <v>44</v>
      </c>
      <c r="M33" s="83"/>
      <c r="N33" s="63"/>
      <c r="O33" s="86" t="s">
        <v>254</v>
      </c>
      <c r="P33" s="88">
        <v>43753.46496527778</v>
      </c>
      <c r="Q33" s="86" t="s">
        <v>276</v>
      </c>
      <c r="R33" s="86"/>
      <c r="S33" s="86"/>
      <c r="T33" s="86"/>
      <c r="U33" s="86"/>
      <c r="V33" s="90" t="s">
        <v>350</v>
      </c>
      <c r="W33" s="88">
        <v>43753.46496527778</v>
      </c>
      <c r="X33" s="90" t="s">
        <v>389</v>
      </c>
      <c r="Y33" s="86"/>
      <c r="Z33" s="86"/>
      <c r="AA33" s="92" t="s">
        <v>434</v>
      </c>
      <c r="AB33" s="92" t="s">
        <v>441</v>
      </c>
      <c r="AC33" s="86" t="b">
        <v>0</v>
      </c>
      <c r="AD33" s="86">
        <v>0</v>
      </c>
      <c r="AE33" s="92" t="s">
        <v>451</v>
      </c>
      <c r="AF33" s="86" t="b">
        <v>0</v>
      </c>
      <c r="AG33" s="86" t="s">
        <v>453</v>
      </c>
      <c r="AH33" s="86"/>
      <c r="AI33" s="92" t="s">
        <v>449</v>
      </c>
      <c r="AJ33" s="86" t="b">
        <v>0</v>
      </c>
      <c r="AK33" s="86">
        <v>0</v>
      </c>
      <c r="AL33" s="92" t="s">
        <v>449</v>
      </c>
      <c r="AM33" s="86" t="s">
        <v>455</v>
      </c>
      <c r="AN33" s="86" t="b">
        <v>0</v>
      </c>
      <c r="AO33" s="92" t="s">
        <v>441</v>
      </c>
      <c r="AP33" s="86" t="s">
        <v>176</v>
      </c>
      <c r="AQ33" s="86">
        <v>0</v>
      </c>
      <c r="AR33" s="86">
        <v>0</v>
      </c>
      <c r="AS33" s="86"/>
      <c r="AT33" s="86"/>
      <c r="AU33" s="86"/>
      <c r="AV33" s="86"/>
      <c r="AW33" s="86"/>
      <c r="AX33" s="86"/>
      <c r="AY33" s="86"/>
      <c r="AZ33" s="86"/>
      <c r="BA33">
        <v>2</v>
      </c>
      <c r="BB33" s="85" t="str">
        <f>REPLACE(INDEX(GroupVertices[Group],MATCH(Edges25[[#This Row],[Vertex 1]],GroupVertices[Vertex],0)),1,1,"")</f>
        <v>1</v>
      </c>
      <c r="BC33" s="85" t="str">
        <f>REPLACE(INDEX(GroupVertices[Group],MATCH(Edges25[[#This Row],[Vertex 2]],GroupVertices[Vertex],0)),1,1,"")</f>
        <v>2</v>
      </c>
      <c r="BD33" s="51"/>
      <c r="BE33" s="52"/>
      <c r="BF33" s="51"/>
      <c r="BG33" s="52"/>
      <c r="BH33" s="51"/>
      <c r="BI33" s="52"/>
      <c r="BJ33" s="51"/>
      <c r="BK33" s="52"/>
      <c r="BL33" s="51"/>
    </row>
    <row r="34" spans="1:64" ht="15">
      <c r="A34" s="84" t="s">
        <v>235</v>
      </c>
      <c r="B34" s="84" t="s">
        <v>247</v>
      </c>
      <c r="C34" s="53"/>
      <c r="D34" s="54"/>
      <c r="E34" s="65"/>
      <c r="F34" s="55"/>
      <c r="G34" s="53"/>
      <c r="H34" s="57"/>
      <c r="I34" s="56"/>
      <c r="J34" s="56"/>
      <c r="K34" s="36" t="s">
        <v>65</v>
      </c>
      <c r="L34" s="83">
        <v>46</v>
      </c>
      <c r="M34" s="83"/>
      <c r="N34" s="63"/>
      <c r="O34" s="86" t="s">
        <v>254</v>
      </c>
      <c r="P34" s="88">
        <v>43753.4675</v>
      </c>
      <c r="Q34" s="86" t="s">
        <v>277</v>
      </c>
      <c r="R34" s="86"/>
      <c r="S34" s="86"/>
      <c r="T34" s="86"/>
      <c r="U34" s="86"/>
      <c r="V34" s="90" t="s">
        <v>350</v>
      </c>
      <c r="W34" s="88">
        <v>43753.4675</v>
      </c>
      <c r="X34" s="90" t="s">
        <v>390</v>
      </c>
      <c r="Y34" s="86"/>
      <c r="Z34" s="86"/>
      <c r="AA34" s="92" t="s">
        <v>435</v>
      </c>
      <c r="AB34" s="92" t="s">
        <v>434</v>
      </c>
      <c r="AC34" s="86" t="b">
        <v>0</v>
      </c>
      <c r="AD34" s="86">
        <v>0</v>
      </c>
      <c r="AE34" s="92" t="s">
        <v>452</v>
      </c>
      <c r="AF34" s="86" t="b">
        <v>0</v>
      </c>
      <c r="AG34" s="86" t="s">
        <v>453</v>
      </c>
      <c r="AH34" s="86"/>
      <c r="AI34" s="92" t="s">
        <v>449</v>
      </c>
      <c r="AJ34" s="86" t="b">
        <v>0</v>
      </c>
      <c r="AK34" s="86">
        <v>0</v>
      </c>
      <c r="AL34" s="92" t="s">
        <v>449</v>
      </c>
      <c r="AM34" s="86" t="s">
        <v>455</v>
      </c>
      <c r="AN34" s="86" t="b">
        <v>0</v>
      </c>
      <c r="AO34" s="92" t="s">
        <v>434</v>
      </c>
      <c r="AP34" s="86" t="s">
        <v>176</v>
      </c>
      <c r="AQ34" s="86">
        <v>0</v>
      </c>
      <c r="AR34" s="86">
        <v>0</v>
      </c>
      <c r="AS34" s="86"/>
      <c r="AT34" s="86"/>
      <c r="AU34" s="86"/>
      <c r="AV34" s="86"/>
      <c r="AW34" s="86"/>
      <c r="AX34" s="86"/>
      <c r="AY34" s="86"/>
      <c r="AZ34" s="86"/>
      <c r="BA34">
        <v>2</v>
      </c>
      <c r="BB34" s="85" t="str">
        <f>REPLACE(INDEX(GroupVertices[Group],MATCH(Edges25[[#This Row],[Vertex 1]],GroupVertices[Vertex],0)),1,1,"")</f>
        <v>1</v>
      </c>
      <c r="BC34" s="85" t="str">
        <f>REPLACE(INDEX(GroupVertices[Group],MATCH(Edges25[[#This Row],[Vertex 2]],GroupVertices[Vertex],0)),1,1,"")</f>
        <v>2</v>
      </c>
      <c r="BD34" s="51"/>
      <c r="BE34" s="52"/>
      <c r="BF34" s="51"/>
      <c r="BG34" s="52"/>
      <c r="BH34" s="51"/>
      <c r="BI34" s="52"/>
      <c r="BJ34" s="51"/>
      <c r="BK34" s="52"/>
      <c r="BL34" s="51"/>
    </row>
    <row r="35" spans="1:64" ht="15">
      <c r="A35" s="84" t="s">
        <v>236</v>
      </c>
      <c r="B35" s="84" t="s">
        <v>235</v>
      </c>
      <c r="C35" s="53"/>
      <c r="D35" s="54"/>
      <c r="E35" s="65"/>
      <c r="F35" s="55"/>
      <c r="G35" s="53"/>
      <c r="H35" s="57"/>
      <c r="I35" s="56"/>
      <c r="J35" s="56"/>
      <c r="K35" s="36" t="s">
        <v>65</v>
      </c>
      <c r="L35" s="83">
        <v>48</v>
      </c>
      <c r="M35" s="83"/>
      <c r="N35" s="63"/>
      <c r="O35" s="86" t="s">
        <v>255</v>
      </c>
      <c r="P35" s="88">
        <v>43753.507685185185</v>
      </c>
      <c r="Q35" s="86" t="s">
        <v>278</v>
      </c>
      <c r="R35" s="86"/>
      <c r="S35" s="86"/>
      <c r="T35" s="86"/>
      <c r="U35" s="86"/>
      <c r="V35" s="90" t="s">
        <v>351</v>
      </c>
      <c r="W35" s="88">
        <v>43753.507685185185</v>
      </c>
      <c r="X35" s="90" t="s">
        <v>391</v>
      </c>
      <c r="Y35" s="86"/>
      <c r="Z35" s="86"/>
      <c r="AA35" s="92" t="s">
        <v>436</v>
      </c>
      <c r="AB35" s="92" t="s">
        <v>434</v>
      </c>
      <c r="AC35" s="86" t="b">
        <v>0</v>
      </c>
      <c r="AD35" s="86">
        <v>0</v>
      </c>
      <c r="AE35" s="92" t="s">
        <v>452</v>
      </c>
      <c r="AF35" s="86" t="b">
        <v>0</v>
      </c>
      <c r="AG35" s="86" t="s">
        <v>453</v>
      </c>
      <c r="AH35" s="86"/>
      <c r="AI35" s="92" t="s">
        <v>449</v>
      </c>
      <c r="AJ35" s="86" t="b">
        <v>0</v>
      </c>
      <c r="AK35" s="86">
        <v>0</v>
      </c>
      <c r="AL35" s="92" t="s">
        <v>449</v>
      </c>
      <c r="AM35" s="86" t="s">
        <v>456</v>
      </c>
      <c r="AN35" s="86" t="b">
        <v>0</v>
      </c>
      <c r="AO35" s="92" t="s">
        <v>434</v>
      </c>
      <c r="AP35" s="86" t="s">
        <v>176</v>
      </c>
      <c r="AQ35" s="86">
        <v>0</v>
      </c>
      <c r="AR35" s="86">
        <v>0</v>
      </c>
      <c r="AS35" s="86"/>
      <c r="AT35" s="86"/>
      <c r="AU35" s="86"/>
      <c r="AV35" s="86"/>
      <c r="AW35" s="86"/>
      <c r="AX35" s="86"/>
      <c r="AY35" s="86"/>
      <c r="AZ35" s="86"/>
      <c r="BA35">
        <v>1</v>
      </c>
      <c r="BB35" s="85" t="str">
        <f>REPLACE(INDEX(GroupVertices[Group],MATCH(Edges25[[#This Row],[Vertex 1]],GroupVertices[Vertex],0)),1,1,"")</f>
        <v>1</v>
      </c>
      <c r="BC35" s="85" t="str">
        <f>REPLACE(INDEX(GroupVertices[Group],MATCH(Edges25[[#This Row],[Vertex 2]],GroupVertices[Vertex],0)),1,1,"")</f>
        <v>1</v>
      </c>
      <c r="BD35" s="51"/>
      <c r="BE35" s="52"/>
      <c r="BF35" s="51"/>
      <c r="BG35" s="52"/>
      <c r="BH35" s="51"/>
      <c r="BI35" s="52"/>
      <c r="BJ35" s="51"/>
      <c r="BK35" s="52"/>
      <c r="BL35" s="51"/>
    </row>
    <row r="36" spans="1:64" ht="15">
      <c r="A36" s="84" t="s">
        <v>237</v>
      </c>
      <c r="B36" s="84" t="s">
        <v>241</v>
      </c>
      <c r="C36" s="53"/>
      <c r="D36" s="54"/>
      <c r="E36" s="65"/>
      <c r="F36" s="55"/>
      <c r="G36" s="53"/>
      <c r="H36" s="57"/>
      <c r="I36" s="56"/>
      <c r="J36" s="56"/>
      <c r="K36" s="36" t="s">
        <v>65</v>
      </c>
      <c r="L36" s="83">
        <v>51</v>
      </c>
      <c r="M36" s="83"/>
      <c r="N36" s="63"/>
      <c r="O36" s="86" t="s">
        <v>254</v>
      </c>
      <c r="P36" s="88">
        <v>43753.56114583334</v>
      </c>
      <c r="Q36" s="86" t="s">
        <v>273</v>
      </c>
      <c r="R36" s="86"/>
      <c r="S36" s="86"/>
      <c r="T36" s="86"/>
      <c r="U36" s="86"/>
      <c r="V36" s="90" t="s">
        <v>352</v>
      </c>
      <c r="W36" s="88">
        <v>43753.56114583334</v>
      </c>
      <c r="X36" s="90" t="s">
        <v>392</v>
      </c>
      <c r="Y36" s="86"/>
      <c r="Z36" s="86"/>
      <c r="AA36" s="92" t="s">
        <v>437</v>
      </c>
      <c r="AB36" s="86"/>
      <c r="AC36" s="86" t="b">
        <v>0</v>
      </c>
      <c r="AD36" s="86">
        <v>0</v>
      </c>
      <c r="AE36" s="92" t="s">
        <v>449</v>
      </c>
      <c r="AF36" s="86" t="b">
        <v>0</v>
      </c>
      <c r="AG36" s="86" t="s">
        <v>453</v>
      </c>
      <c r="AH36" s="86"/>
      <c r="AI36" s="92" t="s">
        <v>449</v>
      </c>
      <c r="AJ36" s="86" t="b">
        <v>0</v>
      </c>
      <c r="AK36" s="86">
        <v>7</v>
      </c>
      <c r="AL36" s="92" t="s">
        <v>441</v>
      </c>
      <c r="AM36" s="86" t="s">
        <v>461</v>
      </c>
      <c r="AN36" s="86" t="b">
        <v>0</v>
      </c>
      <c r="AO36" s="92" t="s">
        <v>441</v>
      </c>
      <c r="AP36" s="86" t="s">
        <v>176</v>
      </c>
      <c r="AQ36" s="86">
        <v>0</v>
      </c>
      <c r="AR36" s="86">
        <v>0</v>
      </c>
      <c r="AS36" s="86"/>
      <c r="AT36" s="86"/>
      <c r="AU36" s="86"/>
      <c r="AV36" s="86"/>
      <c r="AW36" s="86"/>
      <c r="AX36" s="86"/>
      <c r="AY36" s="86"/>
      <c r="AZ36" s="86"/>
      <c r="BA36">
        <v>1</v>
      </c>
      <c r="BB36" s="85" t="str">
        <f>REPLACE(INDEX(GroupVertices[Group],MATCH(Edges25[[#This Row],[Vertex 1]],GroupVertices[Vertex],0)),1,1,"")</f>
        <v>1</v>
      </c>
      <c r="BC36" s="85" t="str">
        <f>REPLACE(INDEX(GroupVertices[Group],MATCH(Edges25[[#This Row],[Vertex 2]],GroupVertices[Vertex],0)),1,1,"")</f>
        <v>1</v>
      </c>
      <c r="BD36" s="51">
        <v>0</v>
      </c>
      <c r="BE36" s="52">
        <v>0</v>
      </c>
      <c r="BF36" s="51">
        <v>0</v>
      </c>
      <c r="BG36" s="52">
        <v>0</v>
      </c>
      <c r="BH36" s="51">
        <v>0</v>
      </c>
      <c r="BI36" s="52">
        <v>0</v>
      </c>
      <c r="BJ36" s="51">
        <v>27</v>
      </c>
      <c r="BK36" s="52">
        <v>100</v>
      </c>
      <c r="BL36" s="51">
        <v>27</v>
      </c>
    </row>
    <row r="37" spans="1:64" ht="15">
      <c r="A37" s="84" t="s">
        <v>238</v>
      </c>
      <c r="B37" s="84" t="s">
        <v>238</v>
      </c>
      <c r="C37" s="53"/>
      <c r="D37" s="54"/>
      <c r="E37" s="65"/>
      <c r="F37" s="55"/>
      <c r="G37" s="53"/>
      <c r="H37" s="57"/>
      <c r="I37" s="56"/>
      <c r="J37" s="56"/>
      <c r="K37" s="36" t="s">
        <v>65</v>
      </c>
      <c r="L37" s="83">
        <v>52</v>
      </c>
      <c r="M37" s="83"/>
      <c r="N37" s="63"/>
      <c r="O37" s="86" t="s">
        <v>176</v>
      </c>
      <c r="P37" s="88">
        <v>43683.63612268519</v>
      </c>
      <c r="Q37" s="86" t="s">
        <v>279</v>
      </c>
      <c r="R37" s="90" t="s">
        <v>299</v>
      </c>
      <c r="S37" s="86" t="s">
        <v>307</v>
      </c>
      <c r="T37" s="86" t="s">
        <v>316</v>
      </c>
      <c r="U37" s="90" t="s">
        <v>327</v>
      </c>
      <c r="V37" s="90" t="s">
        <v>327</v>
      </c>
      <c r="W37" s="88">
        <v>43683.63612268519</v>
      </c>
      <c r="X37" s="90" t="s">
        <v>393</v>
      </c>
      <c r="Y37" s="86"/>
      <c r="Z37" s="86"/>
      <c r="AA37" s="92" t="s">
        <v>438</v>
      </c>
      <c r="AB37" s="86"/>
      <c r="AC37" s="86" t="b">
        <v>0</v>
      </c>
      <c r="AD37" s="86">
        <v>3</v>
      </c>
      <c r="AE37" s="92" t="s">
        <v>449</v>
      </c>
      <c r="AF37" s="86" t="b">
        <v>0</v>
      </c>
      <c r="AG37" s="86" t="s">
        <v>453</v>
      </c>
      <c r="AH37" s="86"/>
      <c r="AI37" s="92" t="s">
        <v>449</v>
      </c>
      <c r="AJ37" s="86" t="b">
        <v>0</v>
      </c>
      <c r="AK37" s="86">
        <v>5</v>
      </c>
      <c r="AL37" s="92" t="s">
        <v>449</v>
      </c>
      <c r="AM37" s="86" t="s">
        <v>463</v>
      </c>
      <c r="AN37" s="86" t="b">
        <v>0</v>
      </c>
      <c r="AO37" s="92" t="s">
        <v>438</v>
      </c>
      <c r="AP37" s="86" t="s">
        <v>466</v>
      </c>
      <c r="AQ37" s="86">
        <v>0</v>
      </c>
      <c r="AR37" s="86">
        <v>0</v>
      </c>
      <c r="AS37" s="86"/>
      <c r="AT37" s="86"/>
      <c r="AU37" s="86"/>
      <c r="AV37" s="86"/>
      <c r="AW37" s="86"/>
      <c r="AX37" s="86"/>
      <c r="AY37" s="86"/>
      <c r="AZ37" s="86"/>
      <c r="BA37">
        <v>1</v>
      </c>
      <c r="BB37" s="85" t="str">
        <f>REPLACE(INDEX(GroupVertices[Group],MATCH(Edges25[[#This Row],[Vertex 1]],GroupVertices[Vertex],0)),1,1,"")</f>
        <v>4</v>
      </c>
      <c r="BC37" s="85" t="str">
        <f>REPLACE(INDEX(GroupVertices[Group],MATCH(Edges25[[#This Row],[Vertex 2]],GroupVertices[Vertex],0)),1,1,"")</f>
        <v>4</v>
      </c>
      <c r="BD37" s="51">
        <v>0</v>
      </c>
      <c r="BE37" s="52">
        <v>0</v>
      </c>
      <c r="BF37" s="51">
        <v>1</v>
      </c>
      <c r="BG37" s="52">
        <v>3.0303030303030303</v>
      </c>
      <c r="BH37" s="51">
        <v>0</v>
      </c>
      <c r="BI37" s="52">
        <v>0</v>
      </c>
      <c r="BJ37" s="51">
        <v>32</v>
      </c>
      <c r="BK37" s="52">
        <v>96.96969696969697</v>
      </c>
      <c r="BL37" s="51">
        <v>33</v>
      </c>
    </row>
    <row r="38" spans="1:64" ht="15">
      <c r="A38" s="84" t="s">
        <v>239</v>
      </c>
      <c r="B38" s="84" t="s">
        <v>238</v>
      </c>
      <c r="C38" s="53"/>
      <c r="D38" s="54"/>
      <c r="E38" s="65"/>
      <c r="F38" s="55"/>
      <c r="G38" s="53"/>
      <c r="H38" s="57"/>
      <c r="I38" s="56"/>
      <c r="J38" s="56"/>
      <c r="K38" s="36" t="s">
        <v>65</v>
      </c>
      <c r="L38" s="83">
        <v>53</v>
      </c>
      <c r="M38" s="83"/>
      <c r="N38" s="63"/>
      <c r="O38" s="86" t="s">
        <v>254</v>
      </c>
      <c r="P38" s="88">
        <v>43746.54672453704</v>
      </c>
      <c r="Q38" s="86" t="s">
        <v>280</v>
      </c>
      <c r="R38" s="86"/>
      <c r="S38" s="86"/>
      <c r="T38" s="86" t="s">
        <v>316</v>
      </c>
      <c r="U38" s="86"/>
      <c r="V38" s="90" t="s">
        <v>353</v>
      </c>
      <c r="W38" s="88">
        <v>43746.54672453704</v>
      </c>
      <c r="X38" s="90" t="s">
        <v>394</v>
      </c>
      <c r="Y38" s="86"/>
      <c r="Z38" s="86"/>
      <c r="AA38" s="92" t="s">
        <v>439</v>
      </c>
      <c r="AB38" s="86"/>
      <c r="AC38" s="86" t="b">
        <v>0</v>
      </c>
      <c r="AD38" s="86">
        <v>0</v>
      </c>
      <c r="AE38" s="92" t="s">
        <v>449</v>
      </c>
      <c r="AF38" s="86" t="b">
        <v>0</v>
      </c>
      <c r="AG38" s="86" t="s">
        <v>453</v>
      </c>
      <c r="AH38" s="86"/>
      <c r="AI38" s="92" t="s">
        <v>449</v>
      </c>
      <c r="AJ38" s="86" t="b">
        <v>0</v>
      </c>
      <c r="AK38" s="86">
        <v>5</v>
      </c>
      <c r="AL38" s="92" t="s">
        <v>438</v>
      </c>
      <c r="AM38" s="86" t="s">
        <v>460</v>
      </c>
      <c r="AN38" s="86" t="b">
        <v>0</v>
      </c>
      <c r="AO38" s="92" t="s">
        <v>438</v>
      </c>
      <c r="AP38" s="86" t="s">
        <v>176</v>
      </c>
      <c r="AQ38" s="86">
        <v>0</v>
      </c>
      <c r="AR38" s="86">
        <v>0</v>
      </c>
      <c r="AS38" s="86"/>
      <c r="AT38" s="86"/>
      <c r="AU38" s="86"/>
      <c r="AV38" s="86"/>
      <c r="AW38" s="86"/>
      <c r="AX38" s="86"/>
      <c r="AY38" s="86"/>
      <c r="AZ38" s="86"/>
      <c r="BA38">
        <v>1</v>
      </c>
      <c r="BB38" s="85" t="str">
        <f>REPLACE(INDEX(GroupVertices[Group],MATCH(Edges25[[#This Row],[Vertex 1]],GroupVertices[Vertex],0)),1,1,"")</f>
        <v>4</v>
      </c>
      <c r="BC38" s="85" t="str">
        <f>REPLACE(INDEX(GroupVertices[Group],MATCH(Edges25[[#This Row],[Vertex 2]],GroupVertices[Vertex],0)),1,1,"")</f>
        <v>4</v>
      </c>
      <c r="BD38" s="51">
        <v>0</v>
      </c>
      <c r="BE38" s="52">
        <v>0</v>
      </c>
      <c r="BF38" s="51">
        <v>1</v>
      </c>
      <c r="BG38" s="52">
        <v>4.166666666666667</v>
      </c>
      <c r="BH38" s="51">
        <v>0</v>
      </c>
      <c r="BI38" s="52">
        <v>0</v>
      </c>
      <c r="BJ38" s="51">
        <v>23</v>
      </c>
      <c r="BK38" s="52">
        <v>95.83333333333333</v>
      </c>
      <c r="BL38" s="51">
        <v>24</v>
      </c>
    </row>
    <row r="39" spans="1:64" ht="15">
      <c r="A39" s="84" t="s">
        <v>240</v>
      </c>
      <c r="B39" s="84" t="s">
        <v>249</v>
      </c>
      <c r="C39" s="53"/>
      <c r="D39" s="54"/>
      <c r="E39" s="65"/>
      <c r="F39" s="55"/>
      <c r="G39" s="53"/>
      <c r="H39" s="57"/>
      <c r="I39" s="56"/>
      <c r="J39" s="56"/>
      <c r="K39" s="36" t="s">
        <v>65</v>
      </c>
      <c r="L39" s="83">
        <v>54</v>
      </c>
      <c r="M39" s="83"/>
      <c r="N39" s="63"/>
      <c r="O39" s="86" t="s">
        <v>254</v>
      </c>
      <c r="P39" s="88">
        <v>43753.79074074074</v>
      </c>
      <c r="Q39" s="86" t="s">
        <v>281</v>
      </c>
      <c r="R39" s="90" t="s">
        <v>300</v>
      </c>
      <c r="S39" s="86" t="s">
        <v>310</v>
      </c>
      <c r="T39" s="86" t="s">
        <v>317</v>
      </c>
      <c r="U39" s="86"/>
      <c r="V39" s="90" t="s">
        <v>354</v>
      </c>
      <c r="W39" s="88">
        <v>43753.79074074074</v>
      </c>
      <c r="X39" s="90" t="s">
        <v>395</v>
      </c>
      <c r="Y39" s="86"/>
      <c r="Z39" s="86"/>
      <c r="AA39" s="92" t="s">
        <v>440</v>
      </c>
      <c r="AB39" s="86"/>
      <c r="AC39" s="86" t="b">
        <v>0</v>
      </c>
      <c r="AD39" s="86">
        <v>0</v>
      </c>
      <c r="AE39" s="92" t="s">
        <v>449</v>
      </c>
      <c r="AF39" s="86" t="b">
        <v>0</v>
      </c>
      <c r="AG39" s="86" t="s">
        <v>453</v>
      </c>
      <c r="AH39" s="86"/>
      <c r="AI39" s="92" t="s">
        <v>449</v>
      </c>
      <c r="AJ39" s="86" t="b">
        <v>0</v>
      </c>
      <c r="AK39" s="86">
        <v>0</v>
      </c>
      <c r="AL39" s="92" t="s">
        <v>449</v>
      </c>
      <c r="AM39" s="86" t="s">
        <v>459</v>
      </c>
      <c r="AN39" s="86" t="b">
        <v>0</v>
      </c>
      <c r="AO39" s="92" t="s">
        <v>440</v>
      </c>
      <c r="AP39" s="86" t="s">
        <v>176</v>
      </c>
      <c r="AQ39" s="86">
        <v>0</v>
      </c>
      <c r="AR39" s="86">
        <v>0</v>
      </c>
      <c r="AS39" s="86"/>
      <c r="AT39" s="86"/>
      <c r="AU39" s="86"/>
      <c r="AV39" s="86"/>
      <c r="AW39" s="86"/>
      <c r="AX39" s="86"/>
      <c r="AY39" s="86"/>
      <c r="AZ39" s="86"/>
      <c r="BA39">
        <v>1</v>
      </c>
      <c r="BB39" s="85" t="str">
        <f>REPLACE(INDEX(GroupVertices[Group],MATCH(Edges25[[#This Row],[Vertex 1]],GroupVertices[Vertex],0)),1,1,"")</f>
        <v>5</v>
      </c>
      <c r="BC39" s="85" t="str">
        <f>REPLACE(INDEX(GroupVertices[Group],MATCH(Edges25[[#This Row],[Vertex 2]],GroupVertices[Vertex],0)),1,1,"")</f>
        <v>5</v>
      </c>
      <c r="BD39" s="51"/>
      <c r="BE39" s="52"/>
      <c r="BF39" s="51"/>
      <c r="BG39" s="52"/>
      <c r="BH39" s="51"/>
      <c r="BI39" s="52"/>
      <c r="BJ39" s="51"/>
      <c r="BK39" s="52"/>
      <c r="BL39" s="51"/>
    </row>
    <row r="40" spans="1:64" ht="15">
      <c r="A40" s="84" t="s">
        <v>241</v>
      </c>
      <c r="B40" s="84" t="s">
        <v>247</v>
      </c>
      <c r="C40" s="53"/>
      <c r="D40" s="54"/>
      <c r="E40" s="65"/>
      <c r="F40" s="55"/>
      <c r="G40" s="53"/>
      <c r="H40" s="57"/>
      <c r="I40" s="56"/>
      <c r="J40" s="56"/>
      <c r="K40" s="36" t="s">
        <v>65</v>
      </c>
      <c r="L40" s="83">
        <v>57</v>
      </c>
      <c r="M40" s="83"/>
      <c r="N40" s="63"/>
      <c r="O40" s="86" t="s">
        <v>254</v>
      </c>
      <c r="P40" s="88">
        <v>43753.461805555555</v>
      </c>
      <c r="Q40" s="86" t="s">
        <v>282</v>
      </c>
      <c r="R40" s="90" t="s">
        <v>301</v>
      </c>
      <c r="S40" s="86" t="s">
        <v>307</v>
      </c>
      <c r="T40" s="86"/>
      <c r="U40" s="90" t="s">
        <v>328</v>
      </c>
      <c r="V40" s="90" t="s">
        <v>328</v>
      </c>
      <c r="W40" s="88">
        <v>43753.461805555555</v>
      </c>
      <c r="X40" s="90" t="s">
        <v>396</v>
      </c>
      <c r="Y40" s="86"/>
      <c r="Z40" s="86"/>
      <c r="AA40" s="92" t="s">
        <v>441</v>
      </c>
      <c r="AB40" s="86"/>
      <c r="AC40" s="86" t="b">
        <v>0</v>
      </c>
      <c r="AD40" s="86">
        <v>2</v>
      </c>
      <c r="AE40" s="92" t="s">
        <v>449</v>
      </c>
      <c r="AF40" s="86" t="b">
        <v>0</v>
      </c>
      <c r="AG40" s="86" t="s">
        <v>453</v>
      </c>
      <c r="AH40" s="86"/>
      <c r="AI40" s="92" t="s">
        <v>449</v>
      </c>
      <c r="AJ40" s="86" t="b">
        <v>0</v>
      </c>
      <c r="AK40" s="86">
        <v>5</v>
      </c>
      <c r="AL40" s="92" t="s">
        <v>449</v>
      </c>
      <c r="AM40" s="86" t="s">
        <v>457</v>
      </c>
      <c r="AN40" s="86" t="b">
        <v>0</v>
      </c>
      <c r="AO40" s="92" t="s">
        <v>441</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2</v>
      </c>
      <c r="BD40" s="51">
        <v>0</v>
      </c>
      <c r="BE40" s="52">
        <v>0</v>
      </c>
      <c r="BF40" s="51">
        <v>0</v>
      </c>
      <c r="BG40" s="52">
        <v>0</v>
      </c>
      <c r="BH40" s="51">
        <v>0</v>
      </c>
      <c r="BI40" s="52">
        <v>0</v>
      </c>
      <c r="BJ40" s="51">
        <v>31</v>
      </c>
      <c r="BK40" s="52">
        <v>100</v>
      </c>
      <c r="BL40" s="51">
        <v>31</v>
      </c>
    </row>
    <row r="41" spans="1:64" ht="15">
      <c r="A41" s="84" t="s">
        <v>239</v>
      </c>
      <c r="B41" s="84" t="s">
        <v>241</v>
      </c>
      <c r="C41" s="53"/>
      <c r="D41" s="54"/>
      <c r="E41" s="65"/>
      <c r="F41" s="55"/>
      <c r="G41" s="53"/>
      <c r="H41" s="57"/>
      <c r="I41" s="56"/>
      <c r="J41" s="56"/>
      <c r="K41" s="36" t="s">
        <v>65</v>
      </c>
      <c r="L41" s="83">
        <v>58</v>
      </c>
      <c r="M41" s="83"/>
      <c r="N41" s="63"/>
      <c r="O41" s="86" t="s">
        <v>254</v>
      </c>
      <c r="P41" s="88">
        <v>43753.638391203705</v>
      </c>
      <c r="Q41" s="86" t="s">
        <v>273</v>
      </c>
      <c r="R41" s="86"/>
      <c r="S41" s="86"/>
      <c r="T41" s="86"/>
      <c r="U41" s="86"/>
      <c r="V41" s="90" t="s">
        <v>353</v>
      </c>
      <c r="W41" s="88">
        <v>43753.638391203705</v>
      </c>
      <c r="X41" s="90" t="s">
        <v>397</v>
      </c>
      <c r="Y41" s="86"/>
      <c r="Z41" s="86"/>
      <c r="AA41" s="92" t="s">
        <v>442</v>
      </c>
      <c r="AB41" s="86"/>
      <c r="AC41" s="86" t="b">
        <v>0</v>
      </c>
      <c r="AD41" s="86">
        <v>0</v>
      </c>
      <c r="AE41" s="92" t="s">
        <v>449</v>
      </c>
      <c r="AF41" s="86" t="b">
        <v>0</v>
      </c>
      <c r="AG41" s="86" t="s">
        <v>453</v>
      </c>
      <c r="AH41" s="86"/>
      <c r="AI41" s="92" t="s">
        <v>449</v>
      </c>
      <c r="AJ41" s="86" t="b">
        <v>0</v>
      </c>
      <c r="AK41" s="86">
        <v>7</v>
      </c>
      <c r="AL41" s="92" t="s">
        <v>441</v>
      </c>
      <c r="AM41" s="86" t="s">
        <v>464</v>
      </c>
      <c r="AN41" s="86" t="b">
        <v>0</v>
      </c>
      <c r="AO41" s="92" t="s">
        <v>441</v>
      </c>
      <c r="AP41" s="86" t="s">
        <v>176</v>
      </c>
      <c r="AQ41" s="86">
        <v>0</v>
      </c>
      <c r="AR41" s="86">
        <v>0</v>
      </c>
      <c r="AS41" s="86"/>
      <c r="AT41" s="86"/>
      <c r="AU41" s="86"/>
      <c r="AV41" s="86"/>
      <c r="AW41" s="86"/>
      <c r="AX41" s="86"/>
      <c r="AY41" s="86"/>
      <c r="AZ41" s="86"/>
      <c r="BA41">
        <v>1</v>
      </c>
      <c r="BB41" s="85" t="str">
        <f>REPLACE(INDEX(GroupVertices[Group],MATCH(Edges25[[#This Row],[Vertex 1]],GroupVertices[Vertex],0)),1,1,"")</f>
        <v>4</v>
      </c>
      <c r="BC41" s="85" t="str">
        <f>REPLACE(INDEX(GroupVertices[Group],MATCH(Edges25[[#This Row],[Vertex 2]],GroupVertices[Vertex],0)),1,1,"")</f>
        <v>1</v>
      </c>
      <c r="BD41" s="51">
        <v>0</v>
      </c>
      <c r="BE41" s="52">
        <v>0</v>
      </c>
      <c r="BF41" s="51">
        <v>0</v>
      </c>
      <c r="BG41" s="52">
        <v>0</v>
      </c>
      <c r="BH41" s="51">
        <v>0</v>
      </c>
      <c r="BI41" s="52">
        <v>0</v>
      </c>
      <c r="BJ41" s="51">
        <v>27</v>
      </c>
      <c r="BK41" s="52">
        <v>100</v>
      </c>
      <c r="BL41" s="51">
        <v>27</v>
      </c>
    </row>
    <row r="42" spans="1:64" ht="15">
      <c r="A42" s="84" t="s">
        <v>242</v>
      </c>
      <c r="B42" s="84" t="s">
        <v>241</v>
      </c>
      <c r="C42" s="53"/>
      <c r="D42" s="54"/>
      <c r="E42" s="65"/>
      <c r="F42" s="55"/>
      <c r="G42" s="53"/>
      <c r="H42" s="57"/>
      <c r="I42" s="56"/>
      <c r="J42" s="56"/>
      <c r="K42" s="36" t="s">
        <v>65</v>
      </c>
      <c r="L42" s="83">
        <v>59</v>
      </c>
      <c r="M42" s="83"/>
      <c r="N42" s="63"/>
      <c r="O42" s="86" t="s">
        <v>255</v>
      </c>
      <c r="P42" s="88">
        <v>43753.80788194444</v>
      </c>
      <c r="Q42" s="86" t="s">
        <v>283</v>
      </c>
      <c r="R42" s="86"/>
      <c r="S42" s="86"/>
      <c r="T42" s="86"/>
      <c r="U42" s="86"/>
      <c r="V42" s="90" t="s">
        <v>355</v>
      </c>
      <c r="W42" s="88">
        <v>43753.80788194444</v>
      </c>
      <c r="X42" s="90" t="s">
        <v>398</v>
      </c>
      <c r="Y42" s="86"/>
      <c r="Z42" s="86"/>
      <c r="AA42" s="92" t="s">
        <v>443</v>
      </c>
      <c r="AB42" s="92" t="s">
        <v>441</v>
      </c>
      <c r="AC42" s="86" t="b">
        <v>0</v>
      </c>
      <c r="AD42" s="86">
        <v>0</v>
      </c>
      <c r="AE42" s="92" t="s">
        <v>451</v>
      </c>
      <c r="AF42" s="86" t="b">
        <v>0</v>
      </c>
      <c r="AG42" s="86" t="s">
        <v>453</v>
      </c>
      <c r="AH42" s="86"/>
      <c r="AI42" s="92" t="s">
        <v>449</v>
      </c>
      <c r="AJ42" s="86" t="b">
        <v>0</v>
      </c>
      <c r="AK42" s="86">
        <v>0</v>
      </c>
      <c r="AL42" s="92" t="s">
        <v>449</v>
      </c>
      <c r="AM42" s="86" t="s">
        <v>455</v>
      </c>
      <c r="AN42" s="86" t="b">
        <v>0</v>
      </c>
      <c r="AO42" s="92" t="s">
        <v>441</v>
      </c>
      <c r="AP42" s="86" t="s">
        <v>176</v>
      </c>
      <c r="AQ42" s="86">
        <v>0</v>
      </c>
      <c r="AR42" s="86">
        <v>0</v>
      </c>
      <c r="AS42" s="86"/>
      <c r="AT42" s="86"/>
      <c r="AU42" s="86"/>
      <c r="AV42" s="86"/>
      <c r="AW42" s="86"/>
      <c r="AX42" s="86"/>
      <c r="AY42" s="86"/>
      <c r="AZ42" s="86"/>
      <c r="BA42">
        <v>1</v>
      </c>
      <c r="BB42" s="85" t="str">
        <f>REPLACE(INDEX(GroupVertices[Group],MATCH(Edges25[[#This Row],[Vertex 1]],GroupVertices[Vertex],0)),1,1,"")</f>
        <v>1</v>
      </c>
      <c r="BC42" s="85" t="str">
        <f>REPLACE(INDEX(GroupVertices[Group],MATCH(Edges25[[#This Row],[Vertex 2]],GroupVertices[Vertex],0)),1,1,"")</f>
        <v>1</v>
      </c>
      <c r="BD42" s="51"/>
      <c r="BE42" s="52"/>
      <c r="BF42" s="51"/>
      <c r="BG42" s="52"/>
      <c r="BH42" s="51"/>
      <c r="BI42" s="52"/>
      <c r="BJ42" s="51"/>
      <c r="BK42" s="52"/>
      <c r="BL42" s="51"/>
    </row>
    <row r="43" spans="1:64" ht="15">
      <c r="A43" s="84" t="s">
        <v>243</v>
      </c>
      <c r="B43" s="84" t="s">
        <v>251</v>
      </c>
      <c r="C43" s="53"/>
      <c r="D43" s="54"/>
      <c r="E43" s="65"/>
      <c r="F43" s="55"/>
      <c r="G43" s="53"/>
      <c r="H43" s="57"/>
      <c r="I43" s="56"/>
      <c r="J43" s="56"/>
      <c r="K43" s="36" t="s">
        <v>65</v>
      </c>
      <c r="L43" s="83">
        <v>61</v>
      </c>
      <c r="M43" s="83"/>
      <c r="N43" s="63"/>
      <c r="O43" s="86" t="s">
        <v>254</v>
      </c>
      <c r="P43" s="88">
        <v>43753.81284722222</v>
      </c>
      <c r="Q43" s="86" t="s">
        <v>284</v>
      </c>
      <c r="R43" s="90" t="s">
        <v>302</v>
      </c>
      <c r="S43" s="86" t="s">
        <v>311</v>
      </c>
      <c r="T43" s="86" t="s">
        <v>318</v>
      </c>
      <c r="U43" s="86"/>
      <c r="V43" s="90" t="s">
        <v>356</v>
      </c>
      <c r="W43" s="88">
        <v>43753.81284722222</v>
      </c>
      <c r="X43" s="90" t="s">
        <v>399</v>
      </c>
      <c r="Y43" s="86"/>
      <c r="Z43" s="86"/>
      <c r="AA43" s="92" t="s">
        <v>444</v>
      </c>
      <c r="AB43" s="86"/>
      <c r="AC43" s="86" t="b">
        <v>0</v>
      </c>
      <c r="AD43" s="86">
        <v>0</v>
      </c>
      <c r="AE43" s="92" t="s">
        <v>449</v>
      </c>
      <c r="AF43" s="86" t="b">
        <v>0</v>
      </c>
      <c r="AG43" s="86" t="s">
        <v>453</v>
      </c>
      <c r="AH43" s="86"/>
      <c r="AI43" s="92" t="s">
        <v>449</v>
      </c>
      <c r="AJ43" s="86" t="b">
        <v>0</v>
      </c>
      <c r="AK43" s="86">
        <v>0</v>
      </c>
      <c r="AL43" s="92" t="s">
        <v>449</v>
      </c>
      <c r="AM43" s="86" t="s">
        <v>464</v>
      </c>
      <c r="AN43" s="86" t="b">
        <v>0</v>
      </c>
      <c r="AO43" s="92" t="s">
        <v>444</v>
      </c>
      <c r="AP43" s="86" t="s">
        <v>176</v>
      </c>
      <c r="AQ43" s="86">
        <v>0</v>
      </c>
      <c r="AR43" s="86">
        <v>0</v>
      </c>
      <c r="AS43" s="86"/>
      <c r="AT43" s="86"/>
      <c r="AU43" s="86"/>
      <c r="AV43" s="86"/>
      <c r="AW43" s="86"/>
      <c r="AX43" s="86"/>
      <c r="AY43" s="86"/>
      <c r="AZ43" s="86"/>
      <c r="BA43">
        <v>1</v>
      </c>
      <c r="BB43" s="85" t="str">
        <f>REPLACE(INDEX(GroupVertices[Group],MATCH(Edges25[[#This Row],[Vertex 1]],GroupVertices[Vertex],0)),1,1,"")</f>
        <v>2</v>
      </c>
      <c r="BC43" s="85" t="str">
        <f>REPLACE(INDEX(GroupVertices[Group],MATCH(Edges25[[#This Row],[Vertex 2]],GroupVertices[Vertex],0)),1,1,"")</f>
        <v>2</v>
      </c>
      <c r="BD43" s="51">
        <v>0</v>
      </c>
      <c r="BE43" s="52">
        <v>0</v>
      </c>
      <c r="BF43" s="51">
        <v>0</v>
      </c>
      <c r="BG43" s="52">
        <v>0</v>
      </c>
      <c r="BH43" s="51">
        <v>0</v>
      </c>
      <c r="BI43" s="52">
        <v>0</v>
      </c>
      <c r="BJ43" s="51">
        <v>13</v>
      </c>
      <c r="BK43" s="52">
        <v>100</v>
      </c>
      <c r="BL43" s="51">
        <v>13</v>
      </c>
    </row>
    <row r="44" spans="1:64" ht="15">
      <c r="A44" s="84" t="s">
        <v>243</v>
      </c>
      <c r="B44" s="84" t="s">
        <v>247</v>
      </c>
      <c r="C44" s="53"/>
      <c r="D44" s="54"/>
      <c r="E44" s="65"/>
      <c r="F44" s="55"/>
      <c r="G44" s="53"/>
      <c r="H44" s="57"/>
      <c r="I44" s="56"/>
      <c r="J44" s="56"/>
      <c r="K44" s="36" t="s">
        <v>65</v>
      </c>
      <c r="L44" s="83">
        <v>63</v>
      </c>
      <c r="M44" s="83"/>
      <c r="N44" s="63"/>
      <c r="O44" s="86" t="s">
        <v>254</v>
      </c>
      <c r="P44" s="88">
        <v>43753.854375</v>
      </c>
      <c r="Q44" s="86" t="s">
        <v>285</v>
      </c>
      <c r="R44" s="90" t="s">
        <v>303</v>
      </c>
      <c r="S44" s="86" t="s">
        <v>307</v>
      </c>
      <c r="T44" s="86" t="s">
        <v>319</v>
      </c>
      <c r="U44" s="86"/>
      <c r="V44" s="90" t="s">
        <v>356</v>
      </c>
      <c r="W44" s="88">
        <v>43753.854375</v>
      </c>
      <c r="X44" s="90" t="s">
        <v>400</v>
      </c>
      <c r="Y44" s="86"/>
      <c r="Z44" s="86"/>
      <c r="AA44" s="92" t="s">
        <v>445</v>
      </c>
      <c r="AB44" s="86"/>
      <c r="AC44" s="86" t="b">
        <v>0</v>
      </c>
      <c r="AD44" s="86">
        <v>0</v>
      </c>
      <c r="AE44" s="92" t="s">
        <v>449</v>
      </c>
      <c r="AF44" s="86" t="b">
        <v>0</v>
      </c>
      <c r="AG44" s="86" t="s">
        <v>453</v>
      </c>
      <c r="AH44" s="86"/>
      <c r="AI44" s="92" t="s">
        <v>449</v>
      </c>
      <c r="AJ44" s="86" t="b">
        <v>0</v>
      </c>
      <c r="AK44" s="86">
        <v>0</v>
      </c>
      <c r="AL44" s="92" t="s">
        <v>449</v>
      </c>
      <c r="AM44" s="86" t="s">
        <v>464</v>
      </c>
      <c r="AN44" s="86" t="b">
        <v>0</v>
      </c>
      <c r="AO44" s="92" t="s">
        <v>445</v>
      </c>
      <c r="AP44" s="86" t="s">
        <v>176</v>
      </c>
      <c r="AQ44" s="86">
        <v>0</v>
      </c>
      <c r="AR44" s="86">
        <v>0</v>
      </c>
      <c r="AS44" s="86"/>
      <c r="AT44" s="86"/>
      <c r="AU44" s="86"/>
      <c r="AV44" s="86"/>
      <c r="AW44" s="86"/>
      <c r="AX44" s="86"/>
      <c r="AY44" s="86"/>
      <c r="AZ44" s="86"/>
      <c r="BA44">
        <v>2</v>
      </c>
      <c r="BB44" s="85" t="str">
        <f>REPLACE(INDEX(GroupVertices[Group],MATCH(Edges25[[#This Row],[Vertex 1]],GroupVertices[Vertex],0)),1,1,"")</f>
        <v>2</v>
      </c>
      <c r="BC44" s="85" t="str">
        <f>REPLACE(INDEX(GroupVertices[Group],MATCH(Edges25[[#This Row],[Vertex 2]],GroupVertices[Vertex],0)),1,1,"")</f>
        <v>2</v>
      </c>
      <c r="BD44" s="51">
        <v>0</v>
      </c>
      <c r="BE44" s="52">
        <v>0</v>
      </c>
      <c r="BF44" s="51">
        <v>2</v>
      </c>
      <c r="BG44" s="52">
        <v>8.333333333333334</v>
      </c>
      <c r="BH44" s="51">
        <v>0</v>
      </c>
      <c r="BI44" s="52">
        <v>0</v>
      </c>
      <c r="BJ44" s="51">
        <v>22</v>
      </c>
      <c r="BK44" s="52">
        <v>91.66666666666667</v>
      </c>
      <c r="BL44" s="51">
        <v>24</v>
      </c>
    </row>
    <row r="45" spans="1:64" ht="15">
      <c r="A45" s="84" t="s">
        <v>244</v>
      </c>
      <c r="B45" s="84" t="s">
        <v>239</v>
      </c>
      <c r="C45" s="53"/>
      <c r="D45" s="54"/>
      <c r="E45" s="65"/>
      <c r="F45" s="55"/>
      <c r="G45" s="53"/>
      <c r="H45" s="57"/>
      <c r="I45" s="56"/>
      <c r="J45" s="56"/>
      <c r="K45" s="36" t="s">
        <v>65</v>
      </c>
      <c r="L45" s="83">
        <v>64</v>
      </c>
      <c r="M45" s="83"/>
      <c r="N45" s="63"/>
      <c r="O45" s="86" t="s">
        <v>254</v>
      </c>
      <c r="P45" s="88">
        <v>43174.16724537037</v>
      </c>
      <c r="Q45" s="86" t="s">
        <v>286</v>
      </c>
      <c r="R45" s="90" t="s">
        <v>304</v>
      </c>
      <c r="S45" s="86" t="s">
        <v>307</v>
      </c>
      <c r="T45" s="86" t="s">
        <v>320</v>
      </c>
      <c r="U45" s="90" t="s">
        <v>329</v>
      </c>
      <c r="V45" s="90" t="s">
        <v>329</v>
      </c>
      <c r="W45" s="88">
        <v>43174.16724537037</v>
      </c>
      <c r="X45" s="90" t="s">
        <v>401</v>
      </c>
      <c r="Y45" s="86"/>
      <c r="Z45" s="86"/>
      <c r="AA45" s="92" t="s">
        <v>446</v>
      </c>
      <c r="AB45" s="86"/>
      <c r="AC45" s="86" t="b">
        <v>0</v>
      </c>
      <c r="AD45" s="86">
        <v>4</v>
      </c>
      <c r="AE45" s="92" t="s">
        <v>449</v>
      </c>
      <c r="AF45" s="86" t="b">
        <v>0</v>
      </c>
      <c r="AG45" s="86" t="s">
        <v>453</v>
      </c>
      <c r="AH45" s="86"/>
      <c r="AI45" s="92" t="s">
        <v>449</v>
      </c>
      <c r="AJ45" s="86" t="b">
        <v>0</v>
      </c>
      <c r="AK45" s="86">
        <v>2</v>
      </c>
      <c r="AL45" s="92" t="s">
        <v>449</v>
      </c>
      <c r="AM45" s="86" t="s">
        <v>465</v>
      </c>
      <c r="AN45" s="86" t="b">
        <v>0</v>
      </c>
      <c r="AO45" s="92" t="s">
        <v>446</v>
      </c>
      <c r="AP45" s="86" t="s">
        <v>466</v>
      </c>
      <c r="AQ45" s="86">
        <v>0</v>
      </c>
      <c r="AR45" s="86">
        <v>0</v>
      </c>
      <c r="AS45" s="86"/>
      <c r="AT45" s="86"/>
      <c r="AU45" s="86"/>
      <c r="AV45" s="86"/>
      <c r="AW45" s="86"/>
      <c r="AX45" s="86"/>
      <c r="AY45" s="86"/>
      <c r="AZ45" s="86"/>
      <c r="BA45">
        <v>2</v>
      </c>
      <c r="BB45" s="85" t="str">
        <f>REPLACE(INDEX(GroupVertices[Group],MATCH(Edges25[[#This Row],[Vertex 1]],GroupVertices[Vertex],0)),1,1,"")</f>
        <v>4</v>
      </c>
      <c r="BC45" s="85" t="str">
        <f>REPLACE(INDEX(GroupVertices[Group],MATCH(Edges25[[#This Row],[Vertex 2]],GroupVertices[Vertex],0)),1,1,"")</f>
        <v>4</v>
      </c>
      <c r="BD45" s="51"/>
      <c r="BE45" s="52"/>
      <c r="BF45" s="51"/>
      <c r="BG45" s="52"/>
      <c r="BH45" s="51"/>
      <c r="BI45" s="52"/>
      <c r="BJ45" s="51"/>
      <c r="BK45" s="52"/>
      <c r="BL45" s="51"/>
    </row>
    <row r="46" spans="1:64" ht="15">
      <c r="A46" s="84" t="s">
        <v>244</v>
      </c>
      <c r="B46" s="84" t="s">
        <v>239</v>
      </c>
      <c r="C46" s="53"/>
      <c r="D46" s="54"/>
      <c r="E46" s="65"/>
      <c r="F46" s="55"/>
      <c r="G46" s="53"/>
      <c r="H46" s="57"/>
      <c r="I46" s="56"/>
      <c r="J46" s="56"/>
      <c r="K46" s="36" t="s">
        <v>65</v>
      </c>
      <c r="L46" s="83">
        <v>65</v>
      </c>
      <c r="M46" s="83"/>
      <c r="N46" s="63"/>
      <c r="O46" s="86" t="s">
        <v>254</v>
      </c>
      <c r="P46" s="88">
        <v>43755.87563657408</v>
      </c>
      <c r="Q46" s="86" t="s">
        <v>287</v>
      </c>
      <c r="R46" s="86"/>
      <c r="S46" s="86"/>
      <c r="T46" s="86" t="s">
        <v>320</v>
      </c>
      <c r="U46" s="86"/>
      <c r="V46" s="90" t="s">
        <v>357</v>
      </c>
      <c r="W46" s="88">
        <v>43755.87563657408</v>
      </c>
      <c r="X46" s="90" t="s">
        <v>402</v>
      </c>
      <c r="Y46" s="86"/>
      <c r="Z46" s="86"/>
      <c r="AA46" s="92" t="s">
        <v>447</v>
      </c>
      <c r="AB46" s="86"/>
      <c r="AC46" s="86" t="b">
        <v>0</v>
      </c>
      <c r="AD46" s="86">
        <v>0</v>
      </c>
      <c r="AE46" s="92" t="s">
        <v>449</v>
      </c>
      <c r="AF46" s="86" t="b">
        <v>0</v>
      </c>
      <c r="AG46" s="86" t="s">
        <v>453</v>
      </c>
      <c r="AH46" s="86"/>
      <c r="AI46" s="92" t="s">
        <v>449</v>
      </c>
      <c r="AJ46" s="86" t="b">
        <v>0</v>
      </c>
      <c r="AK46" s="86">
        <v>2</v>
      </c>
      <c r="AL46" s="92" t="s">
        <v>446</v>
      </c>
      <c r="AM46" s="86" t="s">
        <v>465</v>
      </c>
      <c r="AN46" s="86" t="b">
        <v>0</v>
      </c>
      <c r="AO46" s="92" t="s">
        <v>446</v>
      </c>
      <c r="AP46" s="86" t="s">
        <v>176</v>
      </c>
      <c r="AQ46" s="86">
        <v>0</v>
      </c>
      <c r="AR46" s="86">
        <v>0</v>
      </c>
      <c r="AS46" s="86"/>
      <c r="AT46" s="86"/>
      <c r="AU46" s="86"/>
      <c r="AV46" s="86"/>
      <c r="AW46" s="86"/>
      <c r="AX46" s="86"/>
      <c r="AY46" s="86"/>
      <c r="AZ46" s="86"/>
      <c r="BA46">
        <v>2</v>
      </c>
      <c r="BB46" s="85" t="str">
        <f>REPLACE(INDEX(GroupVertices[Group],MATCH(Edges25[[#This Row],[Vertex 1]],GroupVertices[Vertex],0)),1,1,"")</f>
        <v>4</v>
      </c>
      <c r="BC46" s="85" t="str">
        <f>REPLACE(INDEX(GroupVertices[Group],MATCH(Edges25[[#This Row],[Vertex 2]],GroupVertices[Vertex],0)),1,1,"")</f>
        <v>4</v>
      </c>
      <c r="BD46" s="51"/>
      <c r="BE46" s="52"/>
      <c r="BF46" s="51"/>
      <c r="BG46" s="52"/>
      <c r="BH46" s="51"/>
      <c r="BI46" s="52"/>
      <c r="BJ46" s="51"/>
      <c r="BK46" s="52"/>
      <c r="BL46" s="51"/>
    </row>
    <row r="47" spans="1:64" ht="15">
      <c r="A47" s="84" t="s">
        <v>245</v>
      </c>
      <c r="B47" s="84" t="s">
        <v>253</v>
      </c>
      <c r="C47" s="53"/>
      <c r="D47" s="54"/>
      <c r="E47" s="65"/>
      <c r="F47" s="55"/>
      <c r="G47" s="53"/>
      <c r="H47" s="57"/>
      <c r="I47" s="56"/>
      <c r="J47" s="56"/>
      <c r="K47" s="36" t="s">
        <v>65</v>
      </c>
      <c r="L47" s="83">
        <v>70</v>
      </c>
      <c r="M47" s="83"/>
      <c r="N47" s="63"/>
      <c r="O47" s="86" t="s">
        <v>254</v>
      </c>
      <c r="P47" s="88">
        <v>43759.1328125</v>
      </c>
      <c r="Q47" s="86" t="s">
        <v>288</v>
      </c>
      <c r="R47" s="90" t="s">
        <v>305</v>
      </c>
      <c r="S47" s="86" t="s">
        <v>312</v>
      </c>
      <c r="T47" s="86"/>
      <c r="U47" s="86"/>
      <c r="V47" s="90" t="s">
        <v>358</v>
      </c>
      <c r="W47" s="88">
        <v>43759.1328125</v>
      </c>
      <c r="X47" s="90" t="s">
        <v>403</v>
      </c>
      <c r="Y47" s="86"/>
      <c r="Z47" s="86"/>
      <c r="AA47" s="92" t="s">
        <v>448</v>
      </c>
      <c r="AB47" s="86"/>
      <c r="AC47" s="86" t="b">
        <v>0</v>
      </c>
      <c r="AD47" s="86">
        <v>0</v>
      </c>
      <c r="AE47" s="92" t="s">
        <v>449</v>
      </c>
      <c r="AF47" s="86" t="b">
        <v>0</v>
      </c>
      <c r="AG47" s="86" t="s">
        <v>453</v>
      </c>
      <c r="AH47" s="86"/>
      <c r="AI47" s="92" t="s">
        <v>449</v>
      </c>
      <c r="AJ47" s="86" t="b">
        <v>0</v>
      </c>
      <c r="AK47" s="86">
        <v>0</v>
      </c>
      <c r="AL47" s="92" t="s">
        <v>449</v>
      </c>
      <c r="AM47" s="86" t="s">
        <v>459</v>
      </c>
      <c r="AN47" s="86" t="b">
        <v>0</v>
      </c>
      <c r="AO47" s="92" t="s">
        <v>448</v>
      </c>
      <c r="AP47" s="86" t="s">
        <v>176</v>
      </c>
      <c r="AQ47" s="86">
        <v>0</v>
      </c>
      <c r="AR47" s="86">
        <v>0</v>
      </c>
      <c r="AS47" s="86"/>
      <c r="AT47" s="86"/>
      <c r="AU47" s="86"/>
      <c r="AV47" s="86"/>
      <c r="AW47" s="86"/>
      <c r="AX47" s="86"/>
      <c r="AY47" s="86"/>
      <c r="AZ47" s="86"/>
      <c r="BA47">
        <v>1</v>
      </c>
      <c r="BB47" s="85" t="str">
        <f>REPLACE(INDEX(GroupVertices[Group],MATCH(Edges25[[#This Row],[Vertex 1]],GroupVertices[Vertex],0)),1,1,"")</f>
        <v>2</v>
      </c>
      <c r="BC47" s="85" t="str">
        <f>REPLACE(INDEX(GroupVertices[Group],MATCH(Edges25[[#This Row],[Vertex 2]],GroupVertices[Vertex],0)),1,1,"")</f>
        <v>2</v>
      </c>
      <c r="BD47" s="51">
        <v>0</v>
      </c>
      <c r="BE47" s="52">
        <v>0</v>
      </c>
      <c r="BF47" s="51">
        <v>0</v>
      </c>
      <c r="BG47" s="52">
        <v>0</v>
      </c>
      <c r="BH47" s="51">
        <v>0</v>
      </c>
      <c r="BI47" s="52">
        <v>0</v>
      </c>
      <c r="BJ47" s="51">
        <v>16</v>
      </c>
      <c r="BK47" s="52">
        <v>100</v>
      </c>
      <c r="BL47" s="51">
        <v>16</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hyperlinks>
    <hyperlink ref="R3" r:id="rId1" display="https://www.afscme.org/now/the-affordable-care-act-is-not-jenga-its-not-a-game-period"/>
    <hyperlink ref="R4" r:id="rId2" display="https://www.kff.org/health-costs/press-release/poll-nearly-1-in-4-americans-taking-prescription-drugs-say-its-difficult-to-afford-medicines-including-larger-shares-with-low-incomes/"/>
    <hyperlink ref="R8" r:id="rId3" display="http://this.is/this.is/"/>
    <hyperlink ref="R12" r:id="rId4" display="https://www.kff.org/slideshow/public-opinion-on-womens-health-and-preventive-care/?utm_source=dlvr.it&amp;utm_medium=twitter"/>
    <hyperlink ref="R13" r:id="rId5" display="https://www.kff.org/presidents-message/?utm_source=dlvr.it&amp;utm_medium=twitter"/>
    <hyperlink ref="R14" r:id="rId6" display="https://www.kff.org/data-collection/mental-health-and-substance-use/?utm_source=dlvr.it&amp;utm_medium=twitter"/>
    <hyperlink ref="R15" r:id="rId7" display="https://www.kff.org/disparities-policy/fact-sheet/president-trumps-proclamation-suspending-entry-for-immigrants-without-health-coverage/?utm_source=dlvr.it&amp;utm_medium=twitter"/>
    <hyperlink ref="R16" r:id="rId8" display="https://www.kff.org/medicaid/event/addressing-health-and-social-needs-of-californias-immigrant-families-lessons-learned-from-local-responses-and-future-priorities/?utm_source=dlvr.it&amp;utm_medium=twitter"/>
    <hyperlink ref="R17" r:id="rId9" display="https://www.kff.org/global-health-policy/fact-sheet/the-u-s-government-and-global-polio-efforts/?utm_source=dlvr.it&amp;utm_medium=twitter"/>
    <hyperlink ref="R18" r:id="rId10" display="https://www.kff.org/slideshow/public-opinion-on-womens-health-and-preventive-care/?utm_source=dlvr.it&amp;utm_medium=twitter"/>
    <hyperlink ref="R19" r:id="rId11" display="https://www.healthsystemtracker.org/brief/how-affordability-of-health-care-varies-by-income-among-people-with-employer-coverage/"/>
    <hyperlink ref="R37" r:id="rId12" display="https://www.kff.org/hivaids/poll-finding/kff-health-tracking-poll-march-2019/"/>
    <hyperlink ref="R39" r:id="rId13" display="https://www.bmj.com/content/367/bmj.l5885"/>
    <hyperlink ref="R40" r:id="rId14" display="https://www.kff.org/health-reform/poll-finding/kff-health-tracking-poll-october-2019"/>
    <hyperlink ref="R43" r:id="rId15" display="https://www.washingtonpost.com/local/education/survey-finds-evidence-of-widespread-sexual-violence-at-33-universities/2019/10/14/bd75dcde-ee82-11e9-b648-76bcf86eb67e_story.html?hootPostID=99a126f1bdb350cc7aabe42d326b4d3d"/>
    <hyperlink ref="R44" r:id="rId16" display="https://www.kff.org/medicaid/press-release/many-community-health-centers-report-that-immigrant-patients-are-declining-to-enroll-in-medicaid-or-renew-their-coverage-amid-concerns-about-changes-to-public-charge-rules/?hootPostID=ad18b216cf1482ac5d95aee4950a144a"/>
    <hyperlink ref="R45" r:id="rId17" display="http://kff.org/health-reform/press-release/an-estimated-52-million-adults-have-pre-existing-conditions-that-would-make-them-uninsurable-pre-obamacare/?utm_sq=fozcn8izas&amp;utm_source=Twitter&amp;utm_medium=social&amp;utm_campaign=PreexistingOrg&amp;utm_content=News+and+Stats"/>
    <hyperlink ref="R47" r:id="rId18" display="https://www.slideshare.net/KaiserFamilyFoundation/public-opinion-on-singlepayer-national-health-plans-and-expanding-access-to-medicare-coverage-182398494?ref=https://www.kff.org/slideshow/public-opinion-on-single-payer-national-health-plans-and-expanding-access-to-medicare-coverage/"/>
    <hyperlink ref="U3" r:id="rId19" display="https://pbs.twimg.com/media/DyGMEU5WoAA2Ud7.jpg"/>
    <hyperlink ref="U4" r:id="rId20" display="https://pbs.twimg.com/media/EGTGOPPUEAA_ANa.jpg"/>
    <hyperlink ref="U8" r:id="rId21" display="https://pbs.twimg.com/media/EGdaF_fXUAAjlJ0.jpg"/>
    <hyperlink ref="U12" r:id="rId22" display="https://pbs.twimg.com/media/EGDw5caU4AAc-Ip.png"/>
    <hyperlink ref="U15" r:id="rId23" display="https://pbs.twimg.com/media/EGiBII1UcAAT3qh.png"/>
    <hyperlink ref="U17" r:id="rId24" display="https://pbs.twimg.com/media/EGn0mWoVUAAPfpN.png"/>
    <hyperlink ref="U37" r:id="rId25" display="https://pbs.twimg.com/media/EBS81jNXoAAJU5k.jpg"/>
    <hyperlink ref="U40" r:id="rId26" display="https://pbs.twimg.com/media/EG5J_JQXYAIfOcF.jpg"/>
    <hyperlink ref="U45" r:id="rId27" display="https://pbs.twimg.com/media/DYTRESBW4AAW3zB.jpg"/>
    <hyperlink ref="V3" r:id="rId28" display="https://pbs.twimg.com/media/DyGMEU5WoAA2Ud7.jpg"/>
    <hyperlink ref="V4" r:id="rId29" display="https://pbs.twimg.com/media/EGTGOPPUEAA_ANa.jpg"/>
    <hyperlink ref="V5" r:id="rId30" display="http://pbs.twimg.com/profile_images/1091445511033417728/ntc9o_TR_normal.png"/>
    <hyperlink ref="V6" r:id="rId31" display="http://pbs.twimg.com/profile_images/1017555241242247168/5tfCCIQt_normal.jpg"/>
    <hyperlink ref="V7" r:id="rId32" display="http://pbs.twimg.com/profile_images/1175196416853106689/SnhYhv44_normal.jpg"/>
    <hyperlink ref="V8" r:id="rId33" display="https://pbs.twimg.com/media/EGdaF_fXUAAjlJ0.jpg"/>
    <hyperlink ref="V9" r:id="rId34" display="http://pbs.twimg.com/profile_images/1175182200813154304/vG7dYQ59_normal.jpg"/>
    <hyperlink ref="V10" r:id="rId35" display="http://pbs.twimg.com/profile_images/903057288193347589/10sGDMBm_normal.jpg"/>
    <hyperlink ref="V11" r:id="rId36" display="http://pbs.twimg.com/profile_images/992502344649707520/850ZeMs3_normal.jpg"/>
    <hyperlink ref="V12" r:id="rId37" display="https://pbs.twimg.com/media/EGDw5caU4AAc-Ip.png"/>
    <hyperlink ref="V13" r:id="rId38" display="http://pbs.twimg.com/profile_images/992502344649707520/850ZeMs3_normal.jpg"/>
    <hyperlink ref="V14" r:id="rId39" display="http://pbs.twimg.com/profile_images/992502344649707520/850ZeMs3_normal.jpg"/>
    <hyperlink ref="V15" r:id="rId40" display="https://pbs.twimg.com/media/EGiBII1UcAAT3qh.png"/>
    <hyperlink ref="V16" r:id="rId41" display="http://pbs.twimg.com/profile_images/992502344649707520/850ZeMs3_normal.jpg"/>
    <hyperlink ref="V17" r:id="rId42" display="https://pbs.twimg.com/media/EGn0mWoVUAAPfpN.png"/>
    <hyperlink ref="V18" r:id="rId43" display="http://pbs.twimg.com/profile_images/992502344649707520/850ZeMs3_normal.jpg"/>
    <hyperlink ref="V19" r:id="rId44" display="http://pbs.twimg.com/profile_images/453594841952178176/JVztKW_R_normal.jpeg"/>
    <hyperlink ref="V20" r:id="rId45" display="http://pbs.twimg.com/profile_images/985586438421938176/5FY3Re_L_normal.jpg"/>
    <hyperlink ref="V21" r:id="rId46" display="http://pbs.twimg.com/profile_images/1103137277805359104/TMxkxJiQ_normal.png"/>
    <hyperlink ref="V22" r:id="rId47" display="http://pbs.twimg.com/profile_images/709535597149478912/GYljRy8l_normal.jpg"/>
    <hyperlink ref="V23" r:id="rId48" display="http://pbs.twimg.com/profile_images/1158747369791524865/PRDiB5xT_normal.jpg"/>
    <hyperlink ref="V24" r:id="rId49" display="http://pbs.twimg.com/profile_images/838818867329671170/snQTOLvs_normal.jpg"/>
    <hyperlink ref="V25" r:id="rId50" display="http://pbs.twimg.com/profile_images/1906930117/bk4_front_normal.jpg"/>
    <hyperlink ref="V26" r:id="rId51" display="http://pbs.twimg.com/profile_images/378800000267475889/443ff5fdbc93a49e4fdfa9eae19f80d0_normal.jpeg"/>
    <hyperlink ref="V27" r:id="rId52" display="http://pbs.twimg.com/profile_images/1177673110394429441/3N8ggS_M_normal.jpg"/>
    <hyperlink ref="V28" r:id="rId53" display="http://pbs.twimg.com/profile_images/1157675818291736576/wvUNtVBP_normal.jpg"/>
    <hyperlink ref="V29" r:id="rId54" display="http://pbs.twimg.com/profile_images/1256401918/P_00091_normal.JPG"/>
    <hyperlink ref="V30" r:id="rId55" display="http://pbs.twimg.com/profile_images/807439041008439296/c91P6Sxt_normal.jpg"/>
    <hyperlink ref="V31" r:id="rId56" display="http://pbs.twimg.com/profile_images/1153057810353180672/x71f4ANf_normal.jpg"/>
    <hyperlink ref="V32" r:id="rId57" display="http://pbs.twimg.com/profile_images/1008512507072393216/Ob9f2i1T_normal.jpg"/>
    <hyperlink ref="V33" r:id="rId58" display="http://pbs.twimg.com/profile_images/620124606125355008/Z7jolz_M_normal.jpg"/>
    <hyperlink ref="V34" r:id="rId59" display="http://pbs.twimg.com/profile_images/620124606125355008/Z7jolz_M_normal.jpg"/>
    <hyperlink ref="V35" r:id="rId60" display="http://pbs.twimg.com/profile_images/974083044268216320/QMrPA_Dp_normal.jpg"/>
    <hyperlink ref="V36" r:id="rId61" display="http://pbs.twimg.com/profile_images/653375721415553024/tG9paGNb_normal.jpg"/>
    <hyperlink ref="V37" r:id="rId62" display="https://pbs.twimg.com/media/EBS81jNXoAAJU5k.jpg"/>
    <hyperlink ref="V38" r:id="rId63" display="http://pbs.twimg.com/profile_images/423927594778509312/YvugPha5_normal.jpeg"/>
    <hyperlink ref="V39" r:id="rId64" display="http://pbs.twimg.com/profile_images/1446714635/headshot_beard_normal.jpg"/>
    <hyperlink ref="V40" r:id="rId65" display="https://pbs.twimg.com/media/EG5J_JQXYAIfOcF.jpg"/>
    <hyperlink ref="V41" r:id="rId66" display="http://pbs.twimg.com/profile_images/423927594778509312/YvugPha5_normal.jpeg"/>
    <hyperlink ref="V42" r:id="rId67" display="http://pbs.twimg.com/profile_images/772106061700558848/DFssL6vW_normal.jpg"/>
    <hyperlink ref="V43" r:id="rId68" display="http://pbs.twimg.com/profile_images/1110562772398551041/PCB5Kjbj_normal.png"/>
    <hyperlink ref="V44" r:id="rId69" display="http://pbs.twimg.com/profile_images/1110562772398551041/PCB5Kjbj_normal.png"/>
    <hyperlink ref="V45" r:id="rId70" display="https://pbs.twimg.com/media/DYTRESBW4AAW3zB.jpg"/>
    <hyperlink ref="V46" r:id="rId71" display="http://pbs.twimg.com/profile_images/797975493442093056/kgbgNdGl_normal.jpg"/>
    <hyperlink ref="V47" r:id="rId72" display="http://pbs.twimg.com/profile_images/695318180802248704/bAdG0-_6_normal.jpg"/>
    <hyperlink ref="X3" r:id="rId73" display="https://twitter.com/#!/deniseduncanrn/status/1090306592942239744"/>
    <hyperlink ref="X4" r:id="rId74" display="https://twitter.com/#!/coherus_bio/status/1181286953242652672"/>
    <hyperlink ref="X5" r:id="rId75" display="https://twitter.com/#!/chaperonycon/status/1181465346097713152"/>
    <hyperlink ref="X6" r:id="rId76" display="https://twitter.com/#!/blanketcrap/status/1181538159202488320"/>
    <hyperlink ref="X7" r:id="rId77" display="https://twitter.com/#!/goldgallant/status/1182013736539869185"/>
    <hyperlink ref="X8" r:id="rId78" display="https://twitter.com/#!/noreenwise777/status/1182012502554693632"/>
    <hyperlink ref="X9" r:id="rId79" display="https://twitter.com/#!/johnmah97954937/status/1182016088466280448"/>
    <hyperlink ref="X10" r:id="rId80" display="https://twitter.com/#!/chelsearice/status/1182044232225193984"/>
    <hyperlink ref="X11" r:id="rId81" display="https://twitter.com/#!/healthpolicynew/status/1183384424160944130"/>
    <hyperlink ref="X12" r:id="rId82" display="https://twitter.com/#!/healthpolicynew/status/1180207974628777984"/>
    <hyperlink ref="X13" r:id="rId83" display="https://twitter.com/#!/healthpolicynew/status/1181703071832801280"/>
    <hyperlink ref="X14" r:id="rId84" display="https://twitter.com/#!/healthpolicynew/status/1182336877241593856"/>
    <hyperlink ref="X15" r:id="rId85" display="https://twitter.com/#!/healthpolicynew/status/1182336881842802688"/>
    <hyperlink ref="X16" r:id="rId86" display="https://twitter.com/#!/healthpolicynew/status/1182382297644847104"/>
    <hyperlink ref="X17" r:id="rId87" display="https://twitter.com/#!/healthpolicynew/status/1182745318707712000"/>
    <hyperlink ref="X18" r:id="rId88" display="https://twitter.com/#!/healthpolicynew/status/1183384419345846274"/>
    <hyperlink ref="X19" r:id="rId89" display="https://twitter.com/#!/reubenesp/status/1183423380457848837"/>
    <hyperlink ref="X20" r:id="rId90" display="https://twitter.com/#!/angryvoters/status/1183871932002787328"/>
    <hyperlink ref="X21" r:id="rId91" display="https://twitter.com/#!/phpress/status/1183872240737083392"/>
    <hyperlink ref="X22" r:id="rId92" display="https://twitter.com/#!/aimeedemaio/status/1183872276757962752"/>
    <hyperlink ref="X23" r:id="rId93" display="https://twitter.com/#!/hoosierjjr/status/1183872860772810754"/>
    <hyperlink ref="X24" r:id="rId94" display="https://twitter.com/#!/colorado4bernie/status/1183874178824294400"/>
    <hyperlink ref="X25" r:id="rId95" display="https://twitter.com/#!/drdaveanddee/status/1183875900766486531"/>
    <hyperlink ref="X26" r:id="rId96" display="https://twitter.com/#!/aikencountydems/status/1184062722046119936"/>
    <hyperlink ref="X27" r:id="rId97" display="https://twitter.com/#!/smayranderson/status/1184063150188052480"/>
    <hyperlink ref="X28" r:id="rId98" display="https://twitter.com/#!/brianhurn/status/1184064141348233216"/>
    <hyperlink ref="X29" r:id="rId99" display="https://twitter.com/#!/dancygeorgia/status/1184065145544347648"/>
    <hyperlink ref="X30" r:id="rId100" display="https://twitter.com/#!/ttaraila3/status/1184065327602323456"/>
    <hyperlink ref="X31" r:id="rId101" display="https://twitter.com/#!/rudnicknoah/status/1184066247257772032"/>
    <hyperlink ref="X32" r:id="rId102" display="https://twitter.com/#!/a_sue_growsinbk/status/1184070538995666945"/>
    <hyperlink ref="X33" r:id="rId103" display="https://twitter.com/#!/middleclassdem/status/1184063759892897792"/>
    <hyperlink ref="X34" r:id="rId104" display="https://twitter.com/#!/middleclassdem/status/1184064675828260864"/>
    <hyperlink ref="X35" r:id="rId105" display="https://twitter.com/#!/consdemo/status/1184079239567564800"/>
    <hyperlink ref="X36" r:id="rId106" display="https://twitter.com/#!/bukiwilliams/status/1184098611413573638"/>
    <hyperlink ref="X37" r:id="rId107" display="https://twitter.com/#!/kff/status/1158758634731520000"/>
    <hyperlink ref="X38" r:id="rId108" display="https://twitter.com/#!/craigpalosky/status/1181556671954477056"/>
    <hyperlink ref="X39" r:id="rId109" display="https://twitter.com/#!/levshapiro/status/1184181815277432832"/>
    <hyperlink ref="X40" r:id="rId110" display="https://twitter.com/#!/ddiamond/status/1184062612637663232"/>
    <hyperlink ref="X41" r:id="rId111" display="https://twitter.com/#!/craigpalosky/status/1184126607243563009"/>
    <hyperlink ref="X42" r:id="rId112" display="https://twitter.com/#!/brenda11831/status/1184188027167498247"/>
    <hyperlink ref="X43" r:id="rId113" display="https://twitter.com/#!/pndblog/status/1184189827983523842"/>
    <hyperlink ref="X44" r:id="rId114" display="https://twitter.com/#!/pndblog/status/1184204875283996673"/>
    <hyperlink ref="X45" r:id="rId115" display="https://twitter.com/#!/preexistingorg/status/974133295335297025"/>
    <hyperlink ref="X46" r:id="rId116" display="https://twitter.com/#!/preexistingorg/status/1184937357612666894"/>
    <hyperlink ref="X47" r:id="rId117" display="https://twitter.com/#!/randalldrew/status/1186117718430420992"/>
    <hyperlink ref="AZ32" r:id="rId118" display="https://api.twitter.com/1.1/geo/id/01a9a39529b27f36.json"/>
  </hyperlinks>
  <printOptions/>
  <pageMargins left="0.7" right="0.7" top="0.75" bottom="0.75" header="0.3" footer="0.3"/>
  <pageSetup horizontalDpi="600" verticalDpi="600" orientation="portrait" r:id="rId122"/>
  <legacyDrawing r:id="rId120"/>
  <tableParts>
    <tablePart r:id="rId12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1197</v>
      </c>
      <c r="B1" s="13" t="s">
        <v>34</v>
      </c>
    </row>
    <row r="2" spans="1:2" ht="15">
      <c r="A2" s="124" t="s">
        <v>247</v>
      </c>
      <c r="B2" s="85">
        <v>1360.666667</v>
      </c>
    </row>
    <row r="3" spans="1:2" ht="15">
      <c r="A3" s="124" t="s">
        <v>221</v>
      </c>
      <c r="B3" s="85">
        <v>518</v>
      </c>
    </row>
    <row r="4" spans="1:2" ht="15">
      <c r="A4" s="124" t="s">
        <v>241</v>
      </c>
      <c r="B4" s="85">
        <v>496.333333</v>
      </c>
    </row>
    <row r="5" spans="1:2" ht="15">
      <c r="A5" s="124" t="s">
        <v>240</v>
      </c>
      <c r="B5" s="85">
        <v>158</v>
      </c>
    </row>
    <row r="6" spans="1:2" ht="15">
      <c r="A6" s="124" t="s">
        <v>244</v>
      </c>
      <c r="B6" s="85">
        <v>104</v>
      </c>
    </row>
    <row r="7" spans="1:2" ht="15">
      <c r="A7" s="124" t="s">
        <v>243</v>
      </c>
      <c r="B7" s="85">
        <v>80</v>
      </c>
    </row>
    <row r="8" spans="1:2" ht="15">
      <c r="A8" s="124" t="s">
        <v>212</v>
      </c>
      <c r="B8" s="85">
        <v>80</v>
      </c>
    </row>
    <row r="9" spans="1:2" ht="15">
      <c r="A9" s="124" t="s">
        <v>213</v>
      </c>
      <c r="B9" s="85">
        <v>80</v>
      </c>
    </row>
    <row r="10" spans="1:2" ht="15">
      <c r="A10" s="124" t="s">
        <v>245</v>
      </c>
      <c r="B10" s="85">
        <v>80</v>
      </c>
    </row>
    <row r="11" spans="1:2" ht="15">
      <c r="A11" s="124" t="s">
        <v>239</v>
      </c>
      <c r="B11" s="85">
        <v>35.333333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1199</v>
      </c>
      <c r="B25" t="s">
        <v>1198</v>
      </c>
    </row>
    <row r="26" spans="1:2" ht="15">
      <c r="A26" s="136" t="s">
        <v>1201</v>
      </c>
      <c r="B26" s="3"/>
    </row>
    <row r="27" spans="1:2" ht="15">
      <c r="A27" s="137" t="s">
        <v>1202</v>
      </c>
      <c r="B27" s="3"/>
    </row>
    <row r="28" spans="1:2" ht="15">
      <c r="A28" s="138" t="s">
        <v>1203</v>
      </c>
      <c r="B28" s="3"/>
    </row>
    <row r="29" spans="1:2" ht="15">
      <c r="A29" s="139" t="s">
        <v>1204</v>
      </c>
      <c r="B29" s="3">
        <v>1</v>
      </c>
    </row>
    <row r="30" spans="1:2" ht="15">
      <c r="A30" s="136" t="s">
        <v>1205</v>
      </c>
      <c r="B30" s="3"/>
    </row>
    <row r="31" spans="1:2" ht="15">
      <c r="A31" s="137" t="s">
        <v>1206</v>
      </c>
      <c r="B31" s="3"/>
    </row>
    <row r="32" spans="1:2" ht="15">
      <c r="A32" s="138" t="s">
        <v>1207</v>
      </c>
      <c r="B32" s="3"/>
    </row>
    <row r="33" spans="1:2" ht="15">
      <c r="A33" s="139" t="s">
        <v>1208</v>
      </c>
      <c r="B33" s="3">
        <v>1</v>
      </c>
    </row>
    <row r="34" spans="1:2" ht="15">
      <c r="A34" s="137" t="s">
        <v>1209</v>
      </c>
      <c r="B34" s="3"/>
    </row>
    <row r="35" spans="1:2" ht="15">
      <c r="A35" s="138" t="s">
        <v>1210</v>
      </c>
      <c r="B35" s="3"/>
    </row>
    <row r="36" spans="1:2" ht="15">
      <c r="A36" s="139" t="s">
        <v>1211</v>
      </c>
      <c r="B36" s="3">
        <v>1</v>
      </c>
    </row>
    <row r="37" spans="1:2" ht="15">
      <c r="A37" s="137" t="s">
        <v>1212</v>
      </c>
      <c r="B37" s="3"/>
    </row>
    <row r="38" spans="1:2" ht="15">
      <c r="A38" s="138" t="s">
        <v>1213</v>
      </c>
      <c r="B38" s="3"/>
    </row>
    <row r="39" spans="1:2" ht="15">
      <c r="A39" s="139" t="s">
        <v>1214</v>
      </c>
      <c r="B39" s="3">
        <v>1</v>
      </c>
    </row>
    <row r="40" spans="1:2" ht="15">
      <c r="A40" s="138" t="s">
        <v>1215</v>
      </c>
      <c r="B40" s="3"/>
    </row>
    <row r="41" spans="1:2" ht="15">
      <c r="A41" s="139" t="s">
        <v>1214</v>
      </c>
      <c r="B41" s="3">
        <v>1</v>
      </c>
    </row>
    <row r="42" spans="1:2" ht="15">
      <c r="A42" s="138" t="s">
        <v>1216</v>
      </c>
      <c r="B42" s="3"/>
    </row>
    <row r="43" spans="1:2" ht="15">
      <c r="A43" s="139" t="s">
        <v>1217</v>
      </c>
      <c r="B43" s="3">
        <v>1</v>
      </c>
    </row>
    <row r="44" spans="1:2" ht="15">
      <c r="A44" s="139" t="s">
        <v>1218</v>
      </c>
      <c r="B44" s="3">
        <v>1</v>
      </c>
    </row>
    <row r="45" spans="1:2" ht="15">
      <c r="A45" s="139" t="s">
        <v>1219</v>
      </c>
      <c r="B45" s="3">
        <v>1</v>
      </c>
    </row>
    <row r="46" spans="1:2" ht="15">
      <c r="A46" s="139" t="s">
        <v>1220</v>
      </c>
      <c r="B46" s="3">
        <v>1</v>
      </c>
    </row>
    <row r="47" spans="1:2" ht="15">
      <c r="A47" s="138" t="s">
        <v>1221</v>
      </c>
      <c r="B47" s="3"/>
    </row>
    <row r="48" spans="1:2" ht="15">
      <c r="A48" s="139" t="s">
        <v>1214</v>
      </c>
      <c r="B48" s="3">
        <v>3</v>
      </c>
    </row>
    <row r="49" spans="1:2" ht="15">
      <c r="A49" s="139" t="s">
        <v>1222</v>
      </c>
      <c r="B49" s="3">
        <v>1</v>
      </c>
    </row>
    <row r="50" spans="1:2" ht="15">
      <c r="A50" s="138" t="s">
        <v>1223</v>
      </c>
      <c r="B50" s="3"/>
    </row>
    <row r="51" spans="1:2" ht="15">
      <c r="A51" s="139" t="s">
        <v>1224</v>
      </c>
      <c r="B51" s="3">
        <v>2</v>
      </c>
    </row>
    <row r="52" spans="1:2" ht="15">
      <c r="A52" s="139" t="s">
        <v>1214</v>
      </c>
      <c r="B52" s="3">
        <v>1</v>
      </c>
    </row>
    <row r="53" spans="1:2" ht="15">
      <c r="A53" s="138" t="s">
        <v>1225</v>
      </c>
      <c r="B53" s="3"/>
    </row>
    <row r="54" spans="1:2" ht="15">
      <c r="A54" s="139" t="s">
        <v>1214</v>
      </c>
      <c r="B54" s="3">
        <v>1</v>
      </c>
    </row>
    <row r="55" spans="1:2" ht="15">
      <c r="A55" s="138" t="s">
        <v>1226</v>
      </c>
      <c r="B55" s="3"/>
    </row>
    <row r="56" spans="1:2" ht="15">
      <c r="A56" s="139" t="s">
        <v>1227</v>
      </c>
      <c r="B56" s="3">
        <v>2</v>
      </c>
    </row>
    <row r="57" spans="1:2" ht="15">
      <c r="A57" s="139" t="s">
        <v>1224</v>
      </c>
      <c r="B57" s="3">
        <v>1</v>
      </c>
    </row>
    <row r="58" spans="1:2" ht="15">
      <c r="A58" s="138" t="s">
        <v>1228</v>
      </c>
      <c r="B58" s="3"/>
    </row>
    <row r="59" spans="1:2" ht="15">
      <c r="A59" s="139" t="s">
        <v>1220</v>
      </c>
      <c r="B59" s="3">
        <v>6</v>
      </c>
    </row>
    <row r="60" spans="1:2" ht="15">
      <c r="A60" s="138" t="s">
        <v>1229</v>
      </c>
      <c r="B60" s="3"/>
    </row>
    <row r="61" spans="1:2" ht="15">
      <c r="A61" s="139" t="s">
        <v>1218</v>
      </c>
      <c r="B61" s="3">
        <v>10</v>
      </c>
    </row>
    <row r="62" spans="1:2" ht="15">
      <c r="A62" s="139" t="s">
        <v>1230</v>
      </c>
      <c r="B62" s="3">
        <v>1</v>
      </c>
    </row>
    <row r="63" spans="1:2" ht="15">
      <c r="A63" s="139" t="s">
        <v>1219</v>
      </c>
      <c r="B63" s="3">
        <v>1</v>
      </c>
    </row>
    <row r="64" spans="1:2" ht="15">
      <c r="A64" s="139" t="s">
        <v>1211</v>
      </c>
      <c r="B64" s="3">
        <v>1</v>
      </c>
    </row>
    <row r="65" spans="1:2" ht="15">
      <c r="A65" s="139" t="s">
        <v>1231</v>
      </c>
      <c r="B65" s="3">
        <v>1</v>
      </c>
    </row>
    <row r="66" spans="1:2" ht="15">
      <c r="A66" s="139" t="s">
        <v>1214</v>
      </c>
      <c r="B66" s="3">
        <v>2</v>
      </c>
    </row>
    <row r="67" spans="1:2" ht="15">
      <c r="A67" s="139" t="s">
        <v>1232</v>
      </c>
      <c r="B67" s="3">
        <v>1</v>
      </c>
    </row>
    <row r="68" spans="1:2" ht="15">
      <c r="A68" s="138" t="s">
        <v>1233</v>
      </c>
      <c r="B68" s="3"/>
    </row>
    <row r="69" spans="1:2" ht="15">
      <c r="A69" s="139" t="s">
        <v>1222</v>
      </c>
      <c r="B69" s="3">
        <v>1</v>
      </c>
    </row>
    <row r="70" spans="1:2" ht="15">
      <c r="A70" s="138" t="s">
        <v>1234</v>
      </c>
      <c r="B70" s="3"/>
    </row>
    <row r="71" spans="1:2" ht="15">
      <c r="A71" s="139" t="s">
        <v>1235</v>
      </c>
      <c r="B71" s="3">
        <v>1</v>
      </c>
    </row>
    <row r="72" spans="1:2" ht="15">
      <c r="A72" s="136" t="s">
        <v>1200</v>
      </c>
      <c r="B72"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475</v>
      </c>
      <c r="AE2" s="13" t="s">
        <v>476</v>
      </c>
      <c r="AF2" s="13" t="s">
        <v>477</v>
      </c>
      <c r="AG2" s="13" t="s">
        <v>478</v>
      </c>
      <c r="AH2" s="13" t="s">
        <v>479</v>
      </c>
      <c r="AI2" s="13" t="s">
        <v>480</v>
      </c>
      <c r="AJ2" s="13" t="s">
        <v>481</v>
      </c>
      <c r="AK2" s="13" t="s">
        <v>482</v>
      </c>
      <c r="AL2" s="13" t="s">
        <v>483</v>
      </c>
      <c r="AM2" s="13" t="s">
        <v>484</v>
      </c>
      <c r="AN2" s="13" t="s">
        <v>485</v>
      </c>
      <c r="AO2" s="13" t="s">
        <v>486</v>
      </c>
      <c r="AP2" s="13" t="s">
        <v>487</v>
      </c>
      <c r="AQ2" s="13" t="s">
        <v>488</v>
      </c>
      <c r="AR2" s="13" t="s">
        <v>489</v>
      </c>
      <c r="AS2" s="13" t="s">
        <v>192</v>
      </c>
      <c r="AT2" s="13" t="s">
        <v>490</v>
      </c>
      <c r="AU2" s="13" t="s">
        <v>491</v>
      </c>
      <c r="AV2" s="13" t="s">
        <v>492</v>
      </c>
      <c r="AW2" s="13" t="s">
        <v>493</v>
      </c>
      <c r="AX2" s="13" t="s">
        <v>494</v>
      </c>
      <c r="AY2" s="13" t="s">
        <v>495</v>
      </c>
      <c r="AZ2" s="13" t="s">
        <v>820</v>
      </c>
      <c r="BA2" s="127" t="s">
        <v>1028</v>
      </c>
      <c r="BB2" s="127" t="s">
        <v>1031</v>
      </c>
      <c r="BC2" s="127" t="s">
        <v>1032</v>
      </c>
      <c r="BD2" s="127" t="s">
        <v>1034</v>
      </c>
      <c r="BE2" s="127" t="s">
        <v>1035</v>
      </c>
      <c r="BF2" s="127" t="s">
        <v>1037</v>
      </c>
      <c r="BG2" s="127" t="s">
        <v>1038</v>
      </c>
      <c r="BH2" s="127" t="s">
        <v>1059</v>
      </c>
      <c r="BI2" s="127" t="s">
        <v>1063</v>
      </c>
      <c r="BJ2" s="127" t="s">
        <v>1083</v>
      </c>
      <c r="BK2" s="127" t="s">
        <v>1157</v>
      </c>
      <c r="BL2" s="127" t="s">
        <v>1158</v>
      </c>
      <c r="BM2" s="127" t="s">
        <v>1159</v>
      </c>
      <c r="BN2" s="127" t="s">
        <v>1160</v>
      </c>
      <c r="BO2" s="127" t="s">
        <v>1161</v>
      </c>
      <c r="BP2" s="127" t="s">
        <v>1162</v>
      </c>
      <c r="BQ2" s="127" t="s">
        <v>1163</v>
      </c>
      <c r="BR2" s="127" t="s">
        <v>1164</v>
      </c>
      <c r="BS2" s="127" t="s">
        <v>1166</v>
      </c>
      <c r="BT2" s="3"/>
      <c r="BU2" s="3"/>
    </row>
    <row r="3" spans="1:73" ht="15" customHeight="1">
      <c r="A3" s="50" t="s">
        <v>212</v>
      </c>
      <c r="B3" s="53"/>
      <c r="C3" s="53" t="s">
        <v>64</v>
      </c>
      <c r="D3" s="54">
        <v>257.0806213449682</v>
      </c>
      <c r="E3" s="55"/>
      <c r="F3" s="112" t="s">
        <v>671</v>
      </c>
      <c r="G3" s="53"/>
      <c r="H3" s="57" t="s">
        <v>212</v>
      </c>
      <c r="I3" s="56"/>
      <c r="J3" s="56"/>
      <c r="K3" s="114" t="s">
        <v>727</v>
      </c>
      <c r="L3" s="59">
        <v>588.8294952014137</v>
      </c>
      <c r="M3" s="60">
        <v>6074.3779296875</v>
      </c>
      <c r="N3" s="60">
        <v>8463.4150390625</v>
      </c>
      <c r="O3" s="58"/>
      <c r="P3" s="61"/>
      <c r="Q3" s="61"/>
      <c r="R3" s="51"/>
      <c r="S3" s="51">
        <v>1</v>
      </c>
      <c r="T3" s="51">
        <v>2</v>
      </c>
      <c r="U3" s="52">
        <v>80</v>
      </c>
      <c r="V3" s="52">
        <v>0.01</v>
      </c>
      <c r="W3" s="52">
        <v>0.02923</v>
      </c>
      <c r="X3" s="52">
        <v>1.15445</v>
      </c>
      <c r="Y3" s="52">
        <v>0.16666666666666666</v>
      </c>
      <c r="Z3" s="52">
        <v>0</v>
      </c>
      <c r="AA3" s="62">
        <v>3</v>
      </c>
      <c r="AB3" s="62"/>
      <c r="AC3" s="63"/>
      <c r="AD3" s="85" t="s">
        <v>496</v>
      </c>
      <c r="AE3" s="85">
        <v>25892</v>
      </c>
      <c r="AF3" s="85">
        <v>27204</v>
      </c>
      <c r="AG3" s="85">
        <v>962</v>
      </c>
      <c r="AH3" s="85">
        <v>323</v>
      </c>
      <c r="AI3" s="85"/>
      <c r="AJ3" s="85" t="s">
        <v>536</v>
      </c>
      <c r="AK3" s="85" t="s">
        <v>575</v>
      </c>
      <c r="AL3" s="89" t="s">
        <v>600</v>
      </c>
      <c r="AM3" s="85"/>
      <c r="AN3" s="87">
        <v>43032.705983796295</v>
      </c>
      <c r="AO3" s="89" t="s">
        <v>624</v>
      </c>
      <c r="AP3" s="85" t="b">
        <v>0</v>
      </c>
      <c r="AQ3" s="85" t="b">
        <v>0</v>
      </c>
      <c r="AR3" s="85" t="b">
        <v>0</v>
      </c>
      <c r="AS3" s="85"/>
      <c r="AT3" s="85">
        <v>91</v>
      </c>
      <c r="AU3" s="89" t="s">
        <v>659</v>
      </c>
      <c r="AV3" s="85" t="b">
        <v>0</v>
      </c>
      <c r="AW3" s="85" t="s">
        <v>684</v>
      </c>
      <c r="AX3" s="89" t="s">
        <v>685</v>
      </c>
      <c r="AY3" s="85" t="s">
        <v>66</v>
      </c>
      <c r="AZ3" s="85" t="str">
        <f>REPLACE(INDEX(GroupVertices[Group],MATCH(Vertices[[#This Row],[Vertex]],GroupVertices[Vertex],0)),1,1,"")</f>
        <v>2</v>
      </c>
      <c r="BA3" s="51" t="s">
        <v>289</v>
      </c>
      <c r="BB3" s="51" t="s">
        <v>289</v>
      </c>
      <c r="BC3" s="51" t="s">
        <v>306</v>
      </c>
      <c r="BD3" s="51" t="s">
        <v>306</v>
      </c>
      <c r="BE3" s="51"/>
      <c r="BF3" s="51"/>
      <c r="BG3" s="128" t="s">
        <v>1039</v>
      </c>
      <c r="BH3" s="128" t="s">
        <v>1039</v>
      </c>
      <c r="BI3" s="128" t="s">
        <v>1064</v>
      </c>
      <c r="BJ3" s="128" t="s">
        <v>1064</v>
      </c>
      <c r="BK3" s="128">
        <v>0</v>
      </c>
      <c r="BL3" s="131">
        <v>0</v>
      </c>
      <c r="BM3" s="128">
        <v>0</v>
      </c>
      <c r="BN3" s="131">
        <v>0</v>
      </c>
      <c r="BO3" s="128">
        <v>0</v>
      </c>
      <c r="BP3" s="131">
        <v>0</v>
      </c>
      <c r="BQ3" s="128">
        <v>30</v>
      </c>
      <c r="BR3" s="131">
        <v>100</v>
      </c>
      <c r="BS3" s="128">
        <v>30</v>
      </c>
      <c r="BT3" s="3"/>
      <c r="BU3" s="3"/>
    </row>
    <row r="4" spans="1:76" ht="15">
      <c r="A4" s="14" t="s">
        <v>246</v>
      </c>
      <c r="B4" s="15"/>
      <c r="C4" s="15" t="s">
        <v>64</v>
      </c>
      <c r="D4" s="93">
        <v>354.8807281282066</v>
      </c>
      <c r="E4" s="81"/>
      <c r="F4" s="112" t="s">
        <v>672</v>
      </c>
      <c r="G4" s="15"/>
      <c r="H4" s="16" t="s">
        <v>246</v>
      </c>
      <c r="I4" s="66"/>
      <c r="J4" s="66"/>
      <c r="K4" s="114" t="s">
        <v>728</v>
      </c>
      <c r="L4" s="94">
        <v>1</v>
      </c>
      <c r="M4" s="95">
        <v>7237.74267578125</v>
      </c>
      <c r="N4" s="95">
        <v>9488.595703125</v>
      </c>
      <c r="O4" s="77"/>
      <c r="P4" s="96"/>
      <c r="Q4" s="96"/>
      <c r="R4" s="97"/>
      <c r="S4" s="51">
        <v>1</v>
      </c>
      <c r="T4" s="51">
        <v>0</v>
      </c>
      <c r="U4" s="52">
        <v>0</v>
      </c>
      <c r="V4" s="52">
        <v>0.007143</v>
      </c>
      <c r="W4" s="52">
        <v>0.00543</v>
      </c>
      <c r="X4" s="52">
        <v>0.477093</v>
      </c>
      <c r="Y4" s="52">
        <v>0</v>
      </c>
      <c r="Z4" s="52">
        <v>0</v>
      </c>
      <c r="AA4" s="82">
        <v>4</v>
      </c>
      <c r="AB4" s="82"/>
      <c r="AC4" s="98"/>
      <c r="AD4" s="85" t="s">
        <v>497</v>
      </c>
      <c r="AE4" s="85">
        <v>10924</v>
      </c>
      <c r="AF4" s="85">
        <v>55183</v>
      </c>
      <c r="AG4" s="85">
        <v>58940</v>
      </c>
      <c r="AH4" s="85">
        <v>7665</v>
      </c>
      <c r="AI4" s="85"/>
      <c r="AJ4" s="85" t="s">
        <v>537</v>
      </c>
      <c r="AK4" s="85" t="s">
        <v>576</v>
      </c>
      <c r="AL4" s="89" t="s">
        <v>601</v>
      </c>
      <c r="AM4" s="85"/>
      <c r="AN4" s="87">
        <v>39535.10921296296</v>
      </c>
      <c r="AO4" s="89" t="s">
        <v>625</v>
      </c>
      <c r="AP4" s="85" t="b">
        <v>0</v>
      </c>
      <c r="AQ4" s="85" t="b">
        <v>0</v>
      </c>
      <c r="AR4" s="85" t="b">
        <v>1</v>
      </c>
      <c r="AS4" s="85"/>
      <c r="AT4" s="85">
        <v>1163</v>
      </c>
      <c r="AU4" s="89" t="s">
        <v>659</v>
      </c>
      <c r="AV4" s="85" t="b">
        <v>0</v>
      </c>
      <c r="AW4" s="85" t="s">
        <v>684</v>
      </c>
      <c r="AX4" s="89" t="s">
        <v>686</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162.8074564733167</v>
      </c>
      <c r="E5" s="81"/>
      <c r="F5" s="112" t="s">
        <v>673</v>
      </c>
      <c r="G5" s="15"/>
      <c r="H5" s="16" t="s">
        <v>213</v>
      </c>
      <c r="I5" s="66"/>
      <c r="J5" s="66"/>
      <c r="K5" s="114" t="s">
        <v>729</v>
      </c>
      <c r="L5" s="94">
        <v>588.8294952014137</v>
      </c>
      <c r="M5" s="95">
        <v>9388.2744140625</v>
      </c>
      <c r="N5" s="95">
        <v>1361.6285400390625</v>
      </c>
      <c r="O5" s="77"/>
      <c r="P5" s="96"/>
      <c r="Q5" s="96"/>
      <c r="R5" s="97"/>
      <c r="S5" s="51">
        <v>1</v>
      </c>
      <c r="T5" s="51">
        <v>1</v>
      </c>
      <c r="U5" s="52">
        <v>80</v>
      </c>
      <c r="V5" s="52">
        <v>0.009901</v>
      </c>
      <c r="W5" s="52">
        <v>0.023769</v>
      </c>
      <c r="X5" s="52">
        <v>0.869673</v>
      </c>
      <c r="Y5" s="52">
        <v>0</v>
      </c>
      <c r="Z5" s="52">
        <v>0</v>
      </c>
      <c r="AA5" s="82">
        <v>5</v>
      </c>
      <c r="AB5" s="82"/>
      <c r="AC5" s="98"/>
      <c r="AD5" s="85" t="s">
        <v>498</v>
      </c>
      <c r="AE5" s="85">
        <v>86</v>
      </c>
      <c r="AF5" s="85">
        <v>234</v>
      </c>
      <c r="AG5" s="85">
        <v>129</v>
      </c>
      <c r="AH5" s="85">
        <v>3</v>
      </c>
      <c r="AI5" s="85"/>
      <c r="AJ5" s="85" t="s">
        <v>538</v>
      </c>
      <c r="AK5" s="85" t="s">
        <v>577</v>
      </c>
      <c r="AL5" s="89" t="s">
        <v>602</v>
      </c>
      <c r="AM5" s="85"/>
      <c r="AN5" s="87">
        <v>42767.80601851852</v>
      </c>
      <c r="AO5" s="89" t="s">
        <v>626</v>
      </c>
      <c r="AP5" s="85" t="b">
        <v>0</v>
      </c>
      <c r="AQ5" s="85" t="b">
        <v>0</v>
      </c>
      <c r="AR5" s="85" t="b">
        <v>0</v>
      </c>
      <c r="AS5" s="85"/>
      <c r="AT5" s="85">
        <v>4</v>
      </c>
      <c r="AU5" s="89" t="s">
        <v>659</v>
      </c>
      <c r="AV5" s="85" t="b">
        <v>0</v>
      </c>
      <c r="AW5" s="85" t="s">
        <v>684</v>
      </c>
      <c r="AX5" s="89" t="s">
        <v>687</v>
      </c>
      <c r="AY5" s="85" t="s">
        <v>66</v>
      </c>
      <c r="AZ5" s="85" t="str">
        <f>REPLACE(INDEX(GroupVertices[Group],MATCH(Vertices[[#This Row],[Vertex]],GroupVertices[Vertex],0)),1,1,"")</f>
        <v>6</v>
      </c>
      <c r="BA5" s="51" t="s">
        <v>290</v>
      </c>
      <c r="BB5" s="51" t="s">
        <v>290</v>
      </c>
      <c r="BC5" s="51" t="s">
        <v>307</v>
      </c>
      <c r="BD5" s="51" t="s">
        <v>307</v>
      </c>
      <c r="BE5" s="51" t="s">
        <v>313</v>
      </c>
      <c r="BF5" s="51" t="s">
        <v>313</v>
      </c>
      <c r="BG5" s="128" t="s">
        <v>927</v>
      </c>
      <c r="BH5" s="128" t="s">
        <v>927</v>
      </c>
      <c r="BI5" s="128" t="s">
        <v>990</v>
      </c>
      <c r="BJ5" s="128" t="s">
        <v>990</v>
      </c>
      <c r="BK5" s="128">
        <v>0</v>
      </c>
      <c r="BL5" s="131">
        <v>0</v>
      </c>
      <c r="BM5" s="128">
        <v>0</v>
      </c>
      <c r="BN5" s="131">
        <v>0</v>
      </c>
      <c r="BO5" s="128">
        <v>0</v>
      </c>
      <c r="BP5" s="131">
        <v>0</v>
      </c>
      <c r="BQ5" s="128">
        <v>33</v>
      </c>
      <c r="BR5" s="131">
        <v>100</v>
      </c>
      <c r="BS5" s="128">
        <v>33</v>
      </c>
      <c r="BT5" s="2"/>
      <c r="BU5" s="3"/>
      <c r="BV5" s="3"/>
      <c r="BW5" s="3"/>
      <c r="BX5" s="3"/>
    </row>
    <row r="6" spans="1:76" ht="15">
      <c r="A6" s="14" t="s">
        <v>247</v>
      </c>
      <c r="B6" s="15"/>
      <c r="C6" s="15" t="s">
        <v>64</v>
      </c>
      <c r="D6" s="93">
        <v>162</v>
      </c>
      <c r="E6" s="81"/>
      <c r="F6" s="112" t="s">
        <v>674</v>
      </c>
      <c r="G6" s="15"/>
      <c r="H6" s="16" t="s">
        <v>247</v>
      </c>
      <c r="I6" s="66"/>
      <c r="J6" s="66"/>
      <c r="K6" s="114" t="s">
        <v>730</v>
      </c>
      <c r="L6" s="94">
        <v>9999</v>
      </c>
      <c r="M6" s="95">
        <v>5072.2578125</v>
      </c>
      <c r="N6" s="95">
        <v>7112.43017578125</v>
      </c>
      <c r="O6" s="77"/>
      <c r="P6" s="96"/>
      <c r="Q6" s="96"/>
      <c r="R6" s="97"/>
      <c r="S6" s="51">
        <v>19</v>
      </c>
      <c r="T6" s="51">
        <v>0</v>
      </c>
      <c r="U6" s="52">
        <v>1360.666667</v>
      </c>
      <c r="V6" s="52">
        <v>0.015873</v>
      </c>
      <c r="W6" s="52">
        <v>0.123525</v>
      </c>
      <c r="X6" s="52">
        <v>6.214247</v>
      </c>
      <c r="Y6" s="52">
        <v>0.03216374269005848</v>
      </c>
      <c r="Z6" s="52">
        <v>0</v>
      </c>
      <c r="AA6" s="82">
        <v>6</v>
      </c>
      <c r="AB6" s="82"/>
      <c r="AC6" s="98"/>
      <c r="AD6" s="85" t="s">
        <v>247</v>
      </c>
      <c r="AE6" s="85">
        <v>1</v>
      </c>
      <c r="AF6" s="85">
        <v>3</v>
      </c>
      <c r="AG6" s="85">
        <v>1</v>
      </c>
      <c r="AH6" s="85">
        <v>0</v>
      </c>
      <c r="AI6" s="85"/>
      <c r="AJ6" s="85" t="s">
        <v>539</v>
      </c>
      <c r="AK6" s="85"/>
      <c r="AL6" s="85"/>
      <c r="AM6" s="85"/>
      <c r="AN6" s="87">
        <v>43686.806655092594</v>
      </c>
      <c r="AO6" s="89" t="s">
        <v>627</v>
      </c>
      <c r="AP6" s="85" t="b">
        <v>1</v>
      </c>
      <c r="AQ6" s="85" t="b">
        <v>0</v>
      </c>
      <c r="AR6" s="85" t="b">
        <v>0</v>
      </c>
      <c r="AS6" s="85"/>
      <c r="AT6" s="85">
        <v>1</v>
      </c>
      <c r="AU6" s="85"/>
      <c r="AV6" s="85" t="b">
        <v>0</v>
      </c>
      <c r="AW6" s="85" t="s">
        <v>684</v>
      </c>
      <c r="AX6" s="89" t="s">
        <v>688</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162.0454412733901</v>
      </c>
      <c r="E7" s="81"/>
      <c r="F7" s="112" t="s">
        <v>330</v>
      </c>
      <c r="G7" s="15"/>
      <c r="H7" s="16" t="s">
        <v>214</v>
      </c>
      <c r="I7" s="66"/>
      <c r="J7" s="66"/>
      <c r="K7" s="114" t="s">
        <v>731</v>
      </c>
      <c r="L7" s="94">
        <v>1</v>
      </c>
      <c r="M7" s="95">
        <v>9388.2744140625</v>
      </c>
      <c r="N7" s="95">
        <v>3379.07373046875</v>
      </c>
      <c r="O7" s="77"/>
      <c r="P7" s="96"/>
      <c r="Q7" s="96"/>
      <c r="R7" s="97"/>
      <c r="S7" s="51">
        <v>0</v>
      </c>
      <c r="T7" s="51">
        <v>1</v>
      </c>
      <c r="U7" s="52">
        <v>0</v>
      </c>
      <c r="V7" s="52">
        <v>0.007092</v>
      </c>
      <c r="W7" s="52">
        <v>0.004416</v>
      </c>
      <c r="X7" s="52">
        <v>0.51961</v>
      </c>
      <c r="Y7" s="52">
        <v>0</v>
      </c>
      <c r="Z7" s="52">
        <v>0</v>
      </c>
      <c r="AA7" s="82">
        <v>7</v>
      </c>
      <c r="AB7" s="82"/>
      <c r="AC7" s="98"/>
      <c r="AD7" s="85" t="s">
        <v>499</v>
      </c>
      <c r="AE7" s="85">
        <v>145</v>
      </c>
      <c r="AF7" s="85">
        <v>16</v>
      </c>
      <c r="AG7" s="85">
        <v>192</v>
      </c>
      <c r="AH7" s="85">
        <v>77</v>
      </c>
      <c r="AI7" s="85"/>
      <c r="AJ7" s="85" t="s">
        <v>540</v>
      </c>
      <c r="AK7" s="85"/>
      <c r="AL7" s="85"/>
      <c r="AM7" s="85"/>
      <c r="AN7" s="87">
        <v>42077.40950231482</v>
      </c>
      <c r="AO7" s="89" t="s">
        <v>628</v>
      </c>
      <c r="AP7" s="85" t="b">
        <v>1</v>
      </c>
      <c r="AQ7" s="85" t="b">
        <v>0</v>
      </c>
      <c r="AR7" s="85" t="b">
        <v>0</v>
      </c>
      <c r="AS7" s="85"/>
      <c r="AT7" s="85">
        <v>0</v>
      </c>
      <c r="AU7" s="89" t="s">
        <v>659</v>
      </c>
      <c r="AV7" s="85" t="b">
        <v>0</v>
      </c>
      <c r="AW7" s="85" t="s">
        <v>684</v>
      </c>
      <c r="AX7" s="89" t="s">
        <v>689</v>
      </c>
      <c r="AY7" s="85" t="s">
        <v>66</v>
      </c>
      <c r="AZ7" s="85" t="str">
        <f>REPLACE(INDEX(GroupVertices[Group],MATCH(Vertices[[#This Row],[Vertex]],GroupVertices[Vertex],0)),1,1,"")</f>
        <v>6</v>
      </c>
      <c r="BA7" s="51"/>
      <c r="BB7" s="51"/>
      <c r="BC7" s="51"/>
      <c r="BD7" s="51"/>
      <c r="BE7" s="51" t="s">
        <v>313</v>
      </c>
      <c r="BF7" s="51" t="s">
        <v>313</v>
      </c>
      <c r="BG7" s="128" t="s">
        <v>1040</v>
      </c>
      <c r="BH7" s="128" t="s">
        <v>1040</v>
      </c>
      <c r="BI7" s="128" t="s">
        <v>1065</v>
      </c>
      <c r="BJ7" s="128" t="s">
        <v>1065</v>
      </c>
      <c r="BK7" s="128">
        <v>0</v>
      </c>
      <c r="BL7" s="131">
        <v>0</v>
      </c>
      <c r="BM7" s="128">
        <v>0</v>
      </c>
      <c r="BN7" s="131">
        <v>0</v>
      </c>
      <c r="BO7" s="128">
        <v>0</v>
      </c>
      <c r="BP7" s="131">
        <v>0</v>
      </c>
      <c r="BQ7" s="128">
        <v>24</v>
      </c>
      <c r="BR7" s="131">
        <v>100</v>
      </c>
      <c r="BS7" s="128">
        <v>24</v>
      </c>
      <c r="BT7" s="2"/>
      <c r="BU7" s="3"/>
      <c r="BV7" s="3"/>
      <c r="BW7" s="3"/>
      <c r="BX7" s="3"/>
    </row>
    <row r="8" spans="1:76" ht="15">
      <c r="A8" s="14" t="s">
        <v>215</v>
      </c>
      <c r="B8" s="15"/>
      <c r="C8" s="15" t="s">
        <v>64</v>
      </c>
      <c r="D8" s="93">
        <v>230.9938349364723</v>
      </c>
      <c r="E8" s="81"/>
      <c r="F8" s="112" t="s">
        <v>331</v>
      </c>
      <c r="G8" s="15"/>
      <c r="H8" s="16" t="s">
        <v>215</v>
      </c>
      <c r="I8" s="66"/>
      <c r="J8" s="66"/>
      <c r="K8" s="114" t="s">
        <v>732</v>
      </c>
      <c r="L8" s="94">
        <v>1</v>
      </c>
      <c r="M8" s="95">
        <v>6300.392578125</v>
      </c>
      <c r="N8" s="95">
        <v>7565.822265625</v>
      </c>
      <c r="O8" s="77"/>
      <c r="P8" s="96"/>
      <c r="Q8" s="96"/>
      <c r="R8" s="97"/>
      <c r="S8" s="51">
        <v>0</v>
      </c>
      <c r="T8" s="51">
        <v>2</v>
      </c>
      <c r="U8" s="52">
        <v>0</v>
      </c>
      <c r="V8" s="52">
        <v>0.009901</v>
      </c>
      <c r="W8" s="52">
        <v>0.028379</v>
      </c>
      <c r="X8" s="52">
        <v>0.755098</v>
      </c>
      <c r="Y8" s="52">
        <v>0.5</v>
      </c>
      <c r="Z8" s="52">
        <v>0</v>
      </c>
      <c r="AA8" s="82">
        <v>8</v>
      </c>
      <c r="AB8" s="82"/>
      <c r="AC8" s="98"/>
      <c r="AD8" s="85" t="s">
        <v>500</v>
      </c>
      <c r="AE8" s="85">
        <v>18388</v>
      </c>
      <c r="AF8" s="85">
        <v>19741</v>
      </c>
      <c r="AG8" s="85">
        <v>434312</v>
      </c>
      <c r="AH8" s="85">
        <v>51052</v>
      </c>
      <c r="AI8" s="85"/>
      <c r="AJ8" s="85" t="s">
        <v>541</v>
      </c>
      <c r="AK8" s="85" t="s">
        <v>578</v>
      </c>
      <c r="AL8" s="85"/>
      <c r="AM8" s="85"/>
      <c r="AN8" s="87">
        <v>40429.044224537036</v>
      </c>
      <c r="AO8" s="89" t="s">
        <v>629</v>
      </c>
      <c r="AP8" s="85" t="b">
        <v>0</v>
      </c>
      <c r="AQ8" s="85" t="b">
        <v>0</v>
      </c>
      <c r="AR8" s="85" t="b">
        <v>1</v>
      </c>
      <c r="AS8" s="85"/>
      <c r="AT8" s="85">
        <v>860</v>
      </c>
      <c r="AU8" s="89" t="s">
        <v>660</v>
      </c>
      <c r="AV8" s="85" t="b">
        <v>0</v>
      </c>
      <c r="AW8" s="85" t="s">
        <v>684</v>
      </c>
      <c r="AX8" s="89" t="s">
        <v>690</v>
      </c>
      <c r="AY8" s="85" t="s">
        <v>66</v>
      </c>
      <c r="AZ8" s="85" t="str">
        <f>REPLACE(INDEX(GroupVertices[Group],MATCH(Vertices[[#This Row],[Vertex]],GroupVertices[Vertex],0)),1,1,"")</f>
        <v>2</v>
      </c>
      <c r="BA8" s="51"/>
      <c r="BB8" s="51"/>
      <c r="BC8" s="51"/>
      <c r="BD8" s="51"/>
      <c r="BE8" s="51"/>
      <c r="BF8" s="51"/>
      <c r="BG8" s="128" t="s">
        <v>1041</v>
      </c>
      <c r="BH8" s="128" t="s">
        <v>1041</v>
      </c>
      <c r="BI8" s="128" t="s">
        <v>1066</v>
      </c>
      <c r="BJ8" s="128" t="s">
        <v>1066</v>
      </c>
      <c r="BK8" s="128">
        <v>0</v>
      </c>
      <c r="BL8" s="131">
        <v>0</v>
      </c>
      <c r="BM8" s="128">
        <v>0</v>
      </c>
      <c r="BN8" s="131">
        <v>0</v>
      </c>
      <c r="BO8" s="128">
        <v>0</v>
      </c>
      <c r="BP8" s="131">
        <v>0</v>
      </c>
      <c r="BQ8" s="128">
        <v>22</v>
      </c>
      <c r="BR8" s="131">
        <v>100</v>
      </c>
      <c r="BS8" s="128">
        <v>22</v>
      </c>
      <c r="BT8" s="2"/>
      <c r="BU8" s="3"/>
      <c r="BV8" s="3"/>
      <c r="BW8" s="3"/>
      <c r="BX8" s="3"/>
    </row>
    <row r="9" spans="1:76" ht="15">
      <c r="A9" s="14" t="s">
        <v>216</v>
      </c>
      <c r="B9" s="15"/>
      <c r="C9" s="15" t="s">
        <v>64</v>
      </c>
      <c r="D9" s="93">
        <v>166.89717107842728</v>
      </c>
      <c r="E9" s="81"/>
      <c r="F9" s="112" t="s">
        <v>332</v>
      </c>
      <c r="G9" s="15"/>
      <c r="H9" s="16" t="s">
        <v>216</v>
      </c>
      <c r="I9" s="66"/>
      <c r="J9" s="66"/>
      <c r="K9" s="114" t="s">
        <v>733</v>
      </c>
      <c r="L9" s="94">
        <v>1</v>
      </c>
      <c r="M9" s="95">
        <v>3612.89404296875</v>
      </c>
      <c r="N9" s="95">
        <v>6904.267578125</v>
      </c>
      <c r="O9" s="77"/>
      <c r="P9" s="96"/>
      <c r="Q9" s="96"/>
      <c r="R9" s="97"/>
      <c r="S9" s="51">
        <v>0</v>
      </c>
      <c r="T9" s="51">
        <v>2</v>
      </c>
      <c r="U9" s="52">
        <v>0</v>
      </c>
      <c r="V9" s="52">
        <v>0.009804</v>
      </c>
      <c r="W9" s="52">
        <v>0.02923</v>
      </c>
      <c r="X9" s="52">
        <v>0.72352</v>
      </c>
      <c r="Y9" s="52">
        <v>0.5</v>
      </c>
      <c r="Z9" s="52">
        <v>0</v>
      </c>
      <c r="AA9" s="82">
        <v>9</v>
      </c>
      <c r="AB9" s="82"/>
      <c r="AC9" s="98"/>
      <c r="AD9" s="85" t="s">
        <v>501</v>
      </c>
      <c r="AE9" s="85">
        <v>3860</v>
      </c>
      <c r="AF9" s="85">
        <v>1404</v>
      </c>
      <c r="AG9" s="85">
        <v>5412</v>
      </c>
      <c r="AH9" s="85">
        <v>5938</v>
      </c>
      <c r="AI9" s="85"/>
      <c r="AJ9" s="85" t="s">
        <v>542</v>
      </c>
      <c r="AK9" s="85" t="s">
        <v>579</v>
      </c>
      <c r="AL9" s="89" t="s">
        <v>603</v>
      </c>
      <c r="AM9" s="85"/>
      <c r="AN9" s="87">
        <v>42736.89672453704</v>
      </c>
      <c r="AO9" s="89" t="s">
        <v>630</v>
      </c>
      <c r="AP9" s="85" t="b">
        <v>0</v>
      </c>
      <c r="AQ9" s="85" t="b">
        <v>0</v>
      </c>
      <c r="AR9" s="85" t="b">
        <v>0</v>
      </c>
      <c r="AS9" s="85"/>
      <c r="AT9" s="85">
        <v>3</v>
      </c>
      <c r="AU9" s="89" t="s">
        <v>659</v>
      </c>
      <c r="AV9" s="85" t="b">
        <v>0</v>
      </c>
      <c r="AW9" s="85" t="s">
        <v>684</v>
      </c>
      <c r="AX9" s="89" t="s">
        <v>691</v>
      </c>
      <c r="AY9" s="85" t="s">
        <v>66</v>
      </c>
      <c r="AZ9" s="85" t="str">
        <f>REPLACE(INDEX(GroupVertices[Group],MATCH(Vertices[[#This Row],[Vertex]],GroupVertices[Vertex],0)),1,1,"")</f>
        <v>2</v>
      </c>
      <c r="BA9" s="51"/>
      <c r="BB9" s="51"/>
      <c r="BC9" s="51"/>
      <c r="BD9" s="51"/>
      <c r="BE9" s="51" t="s">
        <v>314</v>
      </c>
      <c r="BF9" s="51" t="s">
        <v>314</v>
      </c>
      <c r="BG9" s="128" t="s">
        <v>1042</v>
      </c>
      <c r="BH9" s="128" t="s">
        <v>1042</v>
      </c>
      <c r="BI9" s="128" t="s">
        <v>1067</v>
      </c>
      <c r="BJ9" s="128" t="s">
        <v>1067</v>
      </c>
      <c r="BK9" s="128">
        <v>0</v>
      </c>
      <c r="BL9" s="131">
        <v>0</v>
      </c>
      <c r="BM9" s="128">
        <v>0</v>
      </c>
      <c r="BN9" s="131">
        <v>0</v>
      </c>
      <c r="BO9" s="128">
        <v>0</v>
      </c>
      <c r="BP9" s="131">
        <v>0</v>
      </c>
      <c r="BQ9" s="128">
        <v>17</v>
      </c>
      <c r="BR9" s="131">
        <v>100</v>
      </c>
      <c r="BS9" s="128">
        <v>17</v>
      </c>
      <c r="BT9" s="2"/>
      <c r="BU9" s="3"/>
      <c r="BV9" s="3"/>
      <c r="BW9" s="3"/>
      <c r="BX9" s="3"/>
    </row>
    <row r="10" spans="1:76" ht="15">
      <c r="A10" s="14" t="s">
        <v>217</v>
      </c>
      <c r="B10" s="15"/>
      <c r="C10" s="15" t="s">
        <v>64</v>
      </c>
      <c r="D10" s="93">
        <v>175.6044181564875</v>
      </c>
      <c r="E10" s="81"/>
      <c r="F10" s="112" t="s">
        <v>675</v>
      </c>
      <c r="G10" s="15"/>
      <c r="H10" s="16" t="s">
        <v>217</v>
      </c>
      <c r="I10" s="66"/>
      <c r="J10" s="66"/>
      <c r="K10" s="114" t="s">
        <v>734</v>
      </c>
      <c r="L10" s="94">
        <v>8.34786869001767</v>
      </c>
      <c r="M10" s="95">
        <v>3932.253662109375</v>
      </c>
      <c r="N10" s="95">
        <v>6061.71435546875</v>
      </c>
      <c r="O10" s="77"/>
      <c r="P10" s="96"/>
      <c r="Q10" s="96"/>
      <c r="R10" s="97"/>
      <c r="S10" s="51">
        <v>2</v>
      </c>
      <c r="T10" s="51">
        <v>1</v>
      </c>
      <c r="U10" s="52">
        <v>1</v>
      </c>
      <c r="V10" s="52">
        <v>0.009901</v>
      </c>
      <c r="W10" s="52">
        <v>0.03381</v>
      </c>
      <c r="X10" s="52">
        <v>1.042995</v>
      </c>
      <c r="Y10" s="52">
        <v>0.3333333333333333</v>
      </c>
      <c r="Z10" s="52">
        <v>0</v>
      </c>
      <c r="AA10" s="82">
        <v>10</v>
      </c>
      <c r="AB10" s="82"/>
      <c r="AC10" s="98"/>
      <c r="AD10" s="85" t="s">
        <v>502</v>
      </c>
      <c r="AE10" s="85">
        <v>5000</v>
      </c>
      <c r="AF10" s="85">
        <v>3895</v>
      </c>
      <c r="AG10" s="85">
        <v>320</v>
      </c>
      <c r="AH10" s="85">
        <v>272</v>
      </c>
      <c r="AI10" s="85"/>
      <c r="AJ10" s="85" t="s">
        <v>543</v>
      </c>
      <c r="AK10" s="85" t="s">
        <v>580</v>
      </c>
      <c r="AL10" s="89" t="s">
        <v>603</v>
      </c>
      <c r="AM10" s="85"/>
      <c r="AN10" s="87">
        <v>40195.81886574074</v>
      </c>
      <c r="AO10" s="89" t="s">
        <v>631</v>
      </c>
      <c r="AP10" s="85" t="b">
        <v>1</v>
      </c>
      <c r="AQ10" s="85" t="b">
        <v>0</v>
      </c>
      <c r="AR10" s="85" t="b">
        <v>0</v>
      </c>
      <c r="AS10" s="85"/>
      <c r="AT10" s="85">
        <v>2</v>
      </c>
      <c r="AU10" s="89" t="s">
        <v>659</v>
      </c>
      <c r="AV10" s="85" t="b">
        <v>0</v>
      </c>
      <c r="AW10" s="85" t="s">
        <v>684</v>
      </c>
      <c r="AX10" s="89" t="s">
        <v>692</v>
      </c>
      <c r="AY10" s="85" t="s">
        <v>66</v>
      </c>
      <c r="AZ10" s="85" t="str">
        <f>REPLACE(INDEX(GroupVertices[Group],MATCH(Vertices[[#This Row],[Vertex]],GroupVertices[Vertex],0)),1,1,"")</f>
        <v>2</v>
      </c>
      <c r="BA10" s="51" t="s">
        <v>291</v>
      </c>
      <c r="BB10" s="51" t="s">
        <v>291</v>
      </c>
      <c r="BC10" s="51" t="s">
        <v>308</v>
      </c>
      <c r="BD10" s="51" t="s">
        <v>308</v>
      </c>
      <c r="BE10" s="51" t="s">
        <v>315</v>
      </c>
      <c r="BF10" s="51" t="s">
        <v>315</v>
      </c>
      <c r="BG10" s="128" t="s">
        <v>1043</v>
      </c>
      <c r="BH10" s="128" t="s">
        <v>1043</v>
      </c>
      <c r="BI10" s="128" t="s">
        <v>1068</v>
      </c>
      <c r="BJ10" s="128" t="s">
        <v>1068</v>
      </c>
      <c r="BK10" s="128">
        <v>1</v>
      </c>
      <c r="BL10" s="131">
        <v>3.225806451612903</v>
      </c>
      <c r="BM10" s="128">
        <v>0</v>
      </c>
      <c r="BN10" s="131">
        <v>0</v>
      </c>
      <c r="BO10" s="128">
        <v>0</v>
      </c>
      <c r="BP10" s="131">
        <v>0</v>
      </c>
      <c r="BQ10" s="128">
        <v>30</v>
      </c>
      <c r="BR10" s="131">
        <v>96.7741935483871</v>
      </c>
      <c r="BS10" s="128">
        <v>31</v>
      </c>
      <c r="BT10" s="2"/>
      <c r="BU10" s="3"/>
      <c r="BV10" s="3"/>
      <c r="BW10" s="3"/>
      <c r="BX10" s="3"/>
    </row>
    <row r="11" spans="1:76" ht="15">
      <c r="A11" s="14" t="s">
        <v>218</v>
      </c>
      <c r="B11" s="15"/>
      <c r="C11" s="15" t="s">
        <v>64</v>
      </c>
      <c r="D11" s="93">
        <v>162.02796386054777</v>
      </c>
      <c r="E11" s="81"/>
      <c r="F11" s="112" t="s">
        <v>333</v>
      </c>
      <c r="G11" s="15"/>
      <c r="H11" s="16" t="s">
        <v>218</v>
      </c>
      <c r="I11" s="66"/>
      <c r="J11" s="66"/>
      <c r="K11" s="114" t="s">
        <v>735</v>
      </c>
      <c r="L11" s="94">
        <v>1</v>
      </c>
      <c r="M11" s="95">
        <v>4602.02294921875</v>
      </c>
      <c r="N11" s="95">
        <v>5529.93994140625</v>
      </c>
      <c r="O11" s="77"/>
      <c r="P11" s="96"/>
      <c r="Q11" s="96"/>
      <c r="R11" s="97"/>
      <c r="S11" s="51">
        <v>0</v>
      </c>
      <c r="T11" s="51">
        <v>2</v>
      </c>
      <c r="U11" s="52">
        <v>0</v>
      </c>
      <c r="V11" s="52">
        <v>0.009804</v>
      </c>
      <c r="W11" s="52">
        <v>0.02923</v>
      </c>
      <c r="X11" s="52">
        <v>0.72352</v>
      </c>
      <c r="Y11" s="52">
        <v>0.5</v>
      </c>
      <c r="Z11" s="52">
        <v>0</v>
      </c>
      <c r="AA11" s="82">
        <v>11</v>
      </c>
      <c r="AB11" s="82"/>
      <c r="AC11" s="98"/>
      <c r="AD11" s="85" t="s">
        <v>503</v>
      </c>
      <c r="AE11" s="85">
        <v>66</v>
      </c>
      <c r="AF11" s="85">
        <v>11</v>
      </c>
      <c r="AG11" s="85">
        <v>172</v>
      </c>
      <c r="AH11" s="85">
        <v>377</v>
      </c>
      <c r="AI11" s="85"/>
      <c r="AJ11" s="85" t="s">
        <v>544</v>
      </c>
      <c r="AK11" s="85"/>
      <c r="AL11" s="85"/>
      <c r="AM11" s="85"/>
      <c r="AN11" s="87">
        <v>43727.35357638889</v>
      </c>
      <c r="AO11" s="89" t="s">
        <v>632</v>
      </c>
      <c r="AP11" s="85" t="b">
        <v>1</v>
      </c>
      <c r="AQ11" s="85" t="b">
        <v>0</v>
      </c>
      <c r="AR11" s="85" t="b">
        <v>0</v>
      </c>
      <c r="AS11" s="85"/>
      <c r="AT11" s="85">
        <v>0</v>
      </c>
      <c r="AU11" s="85"/>
      <c r="AV11" s="85" t="b">
        <v>0</v>
      </c>
      <c r="AW11" s="85" t="s">
        <v>684</v>
      </c>
      <c r="AX11" s="89" t="s">
        <v>693</v>
      </c>
      <c r="AY11" s="85" t="s">
        <v>66</v>
      </c>
      <c r="AZ11" s="85" t="str">
        <f>REPLACE(INDEX(GroupVertices[Group],MATCH(Vertices[[#This Row],[Vertex]],GroupVertices[Vertex],0)),1,1,"")</f>
        <v>2</v>
      </c>
      <c r="BA11" s="51"/>
      <c r="BB11" s="51"/>
      <c r="BC11" s="51"/>
      <c r="BD11" s="51"/>
      <c r="BE11" s="51" t="s">
        <v>314</v>
      </c>
      <c r="BF11" s="51" t="s">
        <v>314</v>
      </c>
      <c r="BG11" s="128" t="s">
        <v>1042</v>
      </c>
      <c r="BH11" s="128" t="s">
        <v>1042</v>
      </c>
      <c r="BI11" s="128" t="s">
        <v>1067</v>
      </c>
      <c r="BJ11" s="128" t="s">
        <v>1067</v>
      </c>
      <c r="BK11" s="128">
        <v>0</v>
      </c>
      <c r="BL11" s="131">
        <v>0</v>
      </c>
      <c r="BM11" s="128">
        <v>0</v>
      </c>
      <c r="BN11" s="131">
        <v>0</v>
      </c>
      <c r="BO11" s="128">
        <v>0</v>
      </c>
      <c r="BP11" s="131">
        <v>0</v>
      </c>
      <c r="BQ11" s="128">
        <v>17</v>
      </c>
      <c r="BR11" s="131">
        <v>100</v>
      </c>
      <c r="BS11" s="128">
        <v>17</v>
      </c>
      <c r="BT11" s="2"/>
      <c r="BU11" s="3"/>
      <c r="BV11" s="3"/>
      <c r="BW11" s="3"/>
      <c r="BX11" s="3"/>
    </row>
    <row r="12" spans="1:76" ht="15">
      <c r="A12" s="14" t="s">
        <v>219</v>
      </c>
      <c r="B12" s="15"/>
      <c r="C12" s="15" t="s">
        <v>64</v>
      </c>
      <c r="D12" s="93">
        <v>168.53655240304</v>
      </c>
      <c r="E12" s="81"/>
      <c r="F12" s="112" t="s">
        <v>334</v>
      </c>
      <c r="G12" s="15"/>
      <c r="H12" s="16" t="s">
        <v>219</v>
      </c>
      <c r="I12" s="66"/>
      <c r="J12" s="66"/>
      <c r="K12" s="114" t="s">
        <v>736</v>
      </c>
      <c r="L12" s="94">
        <v>201.84174174452676</v>
      </c>
      <c r="M12" s="95">
        <v>7432.65478515625</v>
      </c>
      <c r="N12" s="95">
        <v>6291.49365234375</v>
      </c>
      <c r="O12" s="77"/>
      <c r="P12" s="96"/>
      <c r="Q12" s="96"/>
      <c r="R12" s="97"/>
      <c r="S12" s="51">
        <v>1</v>
      </c>
      <c r="T12" s="51">
        <v>3</v>
      </c>
      <c r="U12" s="52">
        <v>27.333333</v>
      </c>
      <c r="V12" s="52">
        <v>0.010101</v>
      </c>
      <c r="W12" s="52">
        <v>0.0329</v>
      </c>
      <c r="X12" s="52">
        <v>0.969849</v>
      </c>
      <c r="Y12" s="52">
        <v>0.3333333333333333</v>
      </c>
      <c r="Z12" s="52">
        <v>0.3333333333333333</v>
      </c>
      <c r="AA12" s="82">
        <v>12</v>
      </c>
      <c r="AB12" s="82"/>
      <c r="AC12" s="98"/>
      <c r="AD12" s="85" t="s">
        <v>504</v>
      </c>
      <c r="AE12" s="85">
        <v>3126</v>
      </c>
      <c r="AF12" s="85">
        <v>1873</v>
      </c>
      <c r="AG12" s="85">
        <v>9604</v>
      </c>
      <c r="AH12" s="85">
        <v>1552</v>
      </c>
      <c r="AI12" s="85"/>
      <c r="AJ12" s="85" t="s">
        <v>545</v>
      </c>
      <c r="AK12" s="85" t="s">
        <v>581</v>
      </c>
      <c r="AL12" s="89" t="s">
        <v>604</v>
      </c>
      <c r="AM12" s="85"/>
      <c r="AN12" s="87">
        <v>39738.911516203705</v>
      </c>
      <c r="AO12" s="89" t="s">
        <v>633</v>
      </c>
      <c r="AP12" s="85" t="b">
        <v>0</v>
      </c>
      <c r="AQ12" s="85" t="b">
        <v>0</v>
      </c>
      <c r="AR12" s="85" t="b">
        <v>1</v>
      </c>
      <c r="AS12" s="85"/>
      <c r="AT12" s="85">
        <v>120</v>
      </c>
      <c r="AU12" s="89" t="s">
        <v>661</v>
      </c>
      <c r="AV12" s="85" t="b">
        <v>0</v>
      </c>
      <c r="AW12" s="85" t="s">
        <v>684</v>
      </c>
      <c r="AX12" s="89" t="s">
        <v>694</v>
      </c>
      <c r="AY12" s="85" t="s">
        <v>66</v>
      </c>
      <c r="AZ12" s="85" t="str">
        <f>REPLACE(INDEX(GroupVertices[Group],MATCH(Vertices[[#This Row],[Vertex]],GroupVertices[Vertex],0)),1,1,"")</f>
        <v>4</v>
      </c>
      <c r="BA12" s="51"/>
      <c r="BB12" s="51"/>
      <c r="BC12" s="51"/>
      <c r="BD12" s="51"/>
      <c r="BE12" s="51"/>
      <c r="BF12" s="51"/>
      <c r="BG12" s="128" t="s">
        <v>1044</v>
      </c>
      <c r="BH12" s="128" t="s">
        <v>1044</v>
      </c>
      <c r="BI12" s="128" t="s">
        <v>1069</v>
      </c>
      <c r="BJ12" s="128" t="s">
        <v>1069</v>
      </c>
      <c r="BK12" s="128">
        <v>0</v>
      </c>
      <c r="BL12" s="131">
        <v>0</v>
      </c>
      <c r="BM12" s="128">
        <v>0</v>
      </c>
      <c r="BN12" s="131">
        <v>0</v>
      </c>
      <c r="BO12" s="128">
        <v>0</v>
      </c>
      <c r="BP12" s="131">
        <v>0</v>
      </c>
      <c r="BQ12" s="128">
        <v>11</v>
      </c>
      <c r="BR12" s="131">
        <v>100</v>
      </c>
      <c r="BS12" s="128">
        <v>11</v>
      </c>
      <c r="BT12" s="2"/>
      <c r="BU12" s="3"/>
      <c r="BV12" s="3"/>
      <c r="BW12" s="3"/>
      <c r="BX12" s="3"/>
    </row>
    <row r="13" spans="1:76" ht="15">
      <c r="A13" s="14" t="s">
        <v>238</v>
      </c>
      <c r="B13" s="15"/>
      <c r="C13" s="15" t="s">
        <v>64</v>
      </c>
      <c r="D13" s="93">
        <v>520.5106741526166</v>
      </c>
      <c r="E13" s="81"/>
      <c r="F13" s="112" t="s">
        <v>676</v>
      </c>
      <c r="G13" s="15"/>
      <c r="H13" s="16" t="s">
        <v>238</v>
      </c>
      <c r="I13" s="66"/>
      <c r="J13" s="66"/>
      <c r="K13" s="114" t="s">
        <v>737</v>
      </c>
      <c r="L13" s="94">
        <v>30.391474760070682</v>
      </c>
      <c r="M13" s="95">
        <v>8118.2265625</v>
      </c>
      <c r="N13" s="95">
        <v>6461.8623046875</v>
      </c>
      <c r="O13" s="77"/>
      <c r="P13" s="96"/>
      <c r="Q13" s="96"/>
      <c r="R13" s="97"/>
      <c r="S13" s="51">
        <v>4</v>
      </c>
      <c r="T13" s="51">
        <v>1</v>
      </c>
      <c r="U13" s="52">
        <v>4</v>
      </c>
      <c r="V13" s="52">
        <v>0.007874</v>
      </c>
      <c r="W13" s="52">
        <v>0.020662</v>
      </c>
      <c r="X13" s="52">
        <v>1.25673</v>
      </c>
      <c r="Y13" s="52">
        <v>0.3333333333333333</v>
      </c>
      <c r="Z13" s="52">
        <v>0</v>
      </c>
      <c r="AA13" s="82">
        <v>13</v>
      </c>
      <c r="AB13" s="82"/>
      <c r="AC13" s="98"/>
      <c r="AD13" s="85" t="s">
        <v>505</v>
      </c>
      <c r="AE13" s="85">
        <v>19</v>
      </c>
      <c r="AF13" s="85">
        <v>102567</v>
      </c>
      <c r="AG13" s="85">
        <v>25283</v>
      </c>
      <c r="AH13" s="85">
        <v>950</v>
      </c>
      <c r="AI13" s="85"/>
      <c r="AJ13" s="85" t="s">
        <v>546</v>
      </c>
      <c r="AK13" s="85" t="s">
        <v>582</v>
      </c>
      <c r="AL13" s="89" t="s">
        <v>605</v>
      </c>
      <c r="AM13" s="85"/>
      <c r="AN13" s="87">
        <v>40109.637395833335</v>
      </c>
      <c r="AO13" s="89" t="s">
        <v>634</v>
      </c>
      <c r="AP13" s="85" t="b">
        <v>0</v>
      </c>
      <c r="AQ13" s="85" t="b">
        <v>0</v>
      </c>
      <c r="AR13" s="85" t="b">
        <v>0</v>
      </c>
      <c r="AS13" s="85"/>
      <c r="AT13" s="85">
        <v>2797</v>
      </c>
      <c r="AU13" s="89" t="s">
        <v>662</v>
      </c>
      <c r="AV13" s="85" t="b">
        <v>1</v>
      </c>
      <c r="AW13" s="85" t="s">
        <v>684</v>
      </c>
      <c r="AX13" s="89" t="s">
        <v>695</v>
      </c>
      <c r="AY13" s="85" t="s">
        <v>66</v>
      </c>
      <c r="AZ13" s="85" t="str">
        <f>REPLACE(INDEX(GroupVertices[Group],MATCH(Vertices[[#This Row],[Vertex]],GroupVertices[Vertex],0)),1,1,"")</f>
        <v>4</v>
      </c>
      <c r="BA13" s="51" t="s">
        <v>299</v>
      </c>
      <c r="BB13" s="51" t="s">
        <v>299</v>
      </c>
      <c r="BC13" s="51" t="s">
        <v>307</v>
      </c>
      <c r="BD13" s="51" t="s">
        <v>307</v>
      </c>
      <c r="BE13" s="51" t="s">
        <v>316</v>
      </c>
      <c r="BF13" s="51" t="s">
        <v>316</v>
      </c>
      <c r="BG13" s="128" t="s">
        <v>1045</v>
      </c>
      <c r="BH13" s="128" t="s">
        <v>1045</v>
      </c>
      <c r="BI13" s="128" t="s">
        <v>1070</v>
      </c>
      <c r="BJ13" s="128" t="s">
        <v>1070</v>
      </c>
      <c r="BK13" s="128">
        <v>0</v>
      </c>
      <c r="BL13" s="131">
        <v>0</v>
      </c>
      <c r="BM13" s="128">
        <v>1</v>
      </c>
      <c r="BN13" s="131">
        <v>3.0303030303030303</v>
      </c>
      <c r="BO13" s="128">
        <v>0</v>
      </c>
      <c r="BP13" s="131">
        <v>0</v>
      </c>
      <c r="BQ13" s="128">
        <v>32</v>
      </c>
      <c r="BR13" s="131">
        <v>96.96969696969697</v>
      </c>
      <c r="BS13" s="128">
        <v>33</v>
      </c>
      <c r="BT13" s="2"/>
      <c r="BU13" s="3"/>
      <c r="BV13" s="3"/>
      <c r="BW13" s="3"/>
      <c r="BX13" s="3"/>
    </row>
    <row r="14" spans="1:76" ht="15">
      <c r="A14" s="14" t="s">
        <v>220</v>
      </c>
      <c r="B14" s="15"/>
      <c r="C14" s="15" t="s">
        <v>64</v>
      </c>
      <c r="D14" s="93">
        <v>163.26536468978634</v>
      </c>
      <c r="E14" s="81"/>
      <c r="F14" s="112" t="s">
        <v>335</v>
      </c>
      <c r="G14" s="15"/>
      <c r="H14" s="16" t="s">
        <v>220</v>
      </c>
      <c r="I14" s="66"/>
      <c r="J14" s="66"/>
      <c r="K14" s="114" t="s">
        <v>738</v>
      </c>
      <c r="L14" s="94">
        <v>201.84174174452676</v>
      </c>
      <c r="M14" s="95">
        <v>7802.23974609375</v>
      </c>
      <c r="N14" s="95">
        <v>4740.7021484375</v>
      </c>
      <c r="O14" s="77"/>
      <c r="P14" s="96"/>
      <c r="Q14" s="96"/>
      <c r="R14" s="97"/>
      <c r="S14" s="51">
        <v>1</v>
      </c>
      <c r="T14" s="51">
        <v>3</v>
      </c>
      <c r="U14" s="52">
        <v>27.333333</v>
      </c>
      <c r="V14" s="52">
        <v>0.010101</v>
      </c>
      <c r="W14" s="52">
        <v>0.0329</v>
      </c>
      <c r="X14" s="52">
        <v>0.969849</v>
      </c>
      <c r="Y14" s="52">
        <v>0.3333333333333333</v>
      </c>
      <c r="Z14" s="52">
        <v>0.3333333333333333</v>
      </c>
      <c r="AA14" s="82">
        <v>14</v>
      </c>
      <c r="AB14" s="82"/>
      <c r="AC14" s="98"/>
      <c r="AD14" s="85" t="s">
        <v>506</v>
      </c>
      <c r="AE14" s="85">
        <v>119</v>
      </c>
      <c r="AF14" s="85">
        <v>365</v>
      </c>
      <c r="AG14" s="85">
        <v>6085</v>
      </c>
      <c r="AH14" s="85">
        <v>1496</v>
      </c>
      <c r="AI14" s="85"/>
      <c r="AJ14" s="85" t="s">
        <v>547</v>
      </c>
      <c r="AK14" s="85" t="s">
        <v>583</v>
      </c>
      <c r="AL14" s="85"/>
      <c r="AM14" s="85"/>
      <c r="AN14" s="87">
        <v>43224.81260416667</v>
      </c>
      <c r="AO14" s="89" t="s">
        <v>635</v>
      </c>
      <c r="AP14" s="85" t="b">
        <v>1</v>
      </c>
      <c r="AQ14" s="85" t="b">
        <v>0</v>
      </c>
      <c r="AR14" s="85" t="b">
        <v>0</v>
      </c>
      <c r="AS14" s="85"/>
      <c r="AT14" s="85">
        <v>7</v>
      </c>
      <c r="AU14" s="85"/>
      <c r="AV14" s="85" t="b">
        <v>0</v>
      </c>
      <c r="AW14" s="85" t="s">
        <v>684</v>
      </c>
      <c r="AX14" s="89" t="s">
        <v>696</v>
      </c>
      <c r="AY14" s="85" t="s">
        <v>66</v>
      </c>
      <c r="AZ14" s="85" t="str">
        <f>REPLACE(INDEX(GroupVertices[Group],MATCH(Vertices[[#This Row],[Vertex]],GroupVertices[Vertex],0)),1,1,"")</f>
        <v>4</v>
      </c>
      <c r="BA14" s="51" t="s">
        <v>1029</v>
      </c>
      <c r="BB14" s="51" t="s">
        <v>1029</v>
      </c>
      <c r="BC14" s="51" t="s">
        <v>307</v>
      </c>
      <c r="BD14" s="51" t="s">
        <v>307</v>
      </c>
      <c r="BE14" s="51"/>
      <c r="BF14" s="51"/>
      <c r="BG14" s="128" t="s">
        <v>1046</v>
      </c>
      <c r="BH14" s="128" t="s">
        <v>1060</v>
      </c>
      <c r="BI14" s="128" t="s">
        <v>1071</v>
      </c>
      <c r="BJ14" s="128" t="s">
        <v>1084</v>
      </c>
      <c r="BK14" s="128">
        <v>1</v>
      </c>
      <c r="BL14" s="131">
        <v>1</v>
      </c>
      <c r="BM14" s="128">
        <v>0</v>
      </c>
      <c r="BN14" s="131">
        <v>0</v>
      </c>
      <c r="BO14" s="128">
        <v>0</v>
      </c>
      <c r="BP14" s="131">
        <v>0</v>
      </c>
      <c r="BQ14" s="128">
        <v>99</v>
      </c>
      <c r="BR14" s="131">
        <v>99</v>
      </c>
      <c r="BS14" s="128">
        <v>100</v>
      </c>
      <c r="BT14" s="2"/>
      <c r="BU14" s="3"/>
      <c r="BV14" s="3"/>
      <c r="BW14" s="3"/>
      <c r="BX14" s="3"/>
    </row>
    <row r="15" spans="1:76" ht="15">
      <c r="A15" s="14" t="s">
        <v>221</v>
      </c>
      <c r="B15" s="15"/>
      <c r="C15" s="15" t="s">
        <v>64</v>
      </c>
      <c r="D15" s="93">
        <v>165.37314067857412</v>
      </c>
      <c r="E15" s="81"/>
      <c r="F15" s="112" t="s">
        <v>336</v>
      </c>
      <c r="G15" s="15"/>
      <c r="H15" s="16" t="s">
        <v>221</v>
      </c>
      <c r="I15" s="66"/>
      <c r="J15" s="66"/>
      <c r="K15" s="114" t="s">
        <v>739</v>
      </c>
      <c r="L15" s="94">
        <v>3807.1959814291536</v>
      </c>
      <c r="M15" s="95">
        <v>5176.5546875</v>
      </c>
      <c r="N15" s="95">
        <v>2248.4697265625</v>
      </c>
      <c r="O15" s="77"/>
      <c r="P15" s="96"/>
      <c r="Q15" s="96"/>
      <c r="R15" s="97"/>
      <c r="S15" s="51">
        <v>6</v>
      </c>
      <c r="T15" s="51">
        <v>2</v>
      </c>
      <c r="U15" s="52">
        <v>518</v>
      </c>
      <c r="V15" s="52">
        <v>0.011236</v>
      </c>
      <c r="W15" s="52">
        <v>0.03026</v>
      </c>
      <c r="X15" s="52">
        <v>3.590131</v>
      </c>
      <c r="Y15" s="52">
        <v>0</v>
      </c>
      <c r="Z15" s="52">
        <v>0</v>
      </c>
      <c r="AA15" s="82">
        <v>15</v>
      </c>
      <c r="AB15" s="82"/>
      <c r="AC15" s="98"/>
      <c r="AD15" s="85" t="s">
        <v>507</v>
      </c>
      <c r="AE15" s="85">
        <v>2339</v>
      </c>
      <c r="AF15" s="85">
        <v>968</v>
      </c>
      <c r="AG15" s="85">
        <v>43518</v>
      </c>
      <c r="AH15" s="85">
        <v>10332</v>
      </c>
      <c r="AI15" s="85"/>
      <c r="AJ15" s="85" t="s">
        <v>548</v>
      </c>
      <c r="AK15" s="85" t="s">
        <v>584</v>
      </c>
      <c r="AL15" s="85"/>
      <c r="AM15" s="85"/>
      <c r="AN15" s="87">
        <v>40383.58675925926</v>
      </c>
      <c r="AO15" s="89" t="s">
        <v>636</v>
      </c>
      <c r="AP15" s="85" t="b">
        <v>0</v>
      </c>
      <c r="AQ15" s="85" t="b">
        <v>0</v>
      </c>
      <c r="AR15" s="85" t="b">
        <v>1</v>
      </c>
      <c r="AS15" s="85"/>
      <c r="AT15" s="85">
        <v>97</v>
      </c>
      <c r="AU15" s="89" t="s">
        <v>663</v>
      </c>
      <c r="AV15" s="85" t="b">
        <v>0</v>
      </c>
      <c r="AW15" s="85" t="s">
        <v>684</v>
      </c>
      <c r="AX15" s="89" t="s">
        <v>697</v>
      </c>
      <c r="AY15" s="85" t="s">
        <v>66</v>
      </c>
      <c r="AZ15" s="85" t="str">
        <f>REPLACE(INDEX(GroupVertices[Group],MATCH(Vertices[[#This Row],[Vertex]],GroupVertices[Vertex],0)),1,1,"")</f>
        <v>3</v>
      </c>
      <c r="BA15" s="51" t="s">
        <v>298</v>
      </c>
      <c r="BB15" s="51" t="s">
        <v>298</v>
      </c>
      <c r="BC15" s="51" t="s">
        <v>309</v>
      </c>
      <c r="BD15" s="51" t="s">
        <v>309</v>
      </c>
      <c r="BE15" s="51"/>
      <c r="BF15" s="51"/>
      <c r="BG15" s="128" t="s">
        <v>925</v>
      </c>
      <c r="BH15" s="128" t="s">
        <v>925</v>
      </c>
      <c r="BI15" s="128" t="s">
        <v>988</v>
      </c>
      <c r="BJ15" s="128" t="s">
        <v>988</v>
      </c>
      <c r="BK15" s="128">
        <v>0</v>
      </c>
      <c r="BL15" s="131">
        <v>0</v>
      </c>
      <c r="BM15" s="128">
        <v>0</v>
      </c>
      <c r="BN15" s="131">
        <v>0</v>
      </c>
      <c r="BO15" s="128">
        <v>0</v>
      </c>
      <c r="BP15" s="131">
        <v>0</v>
      </c>
      <c r="BQ15" s="128">
        <v>24</v>
      </c>
      <c r="BR15" s="131">
        <v>100</v>
      </c>
      <c r="BS15" s="128">
        <v>24</v>
      </c>
      <c r="BT15" s="2"/>
      <c r="BU15" s="3"/>
      <c r="BV15" s="3"/>
      <c r="BW15" s="3"/>
      <c r="BX15" s="3"/>
    </row>
    <row r="16" spans="1:76" ht="15">
      <c r="A16" s="14" t="s">
        <v>248</v>
      </c>
      <c r="B16" s="15"/>
      <c r="C16" s="15" t="s">
        <v>64</v>
      </c>
      <c r="D16" s="93">
        <v>175.1395189748809</v>
      </c>
      <c r="E16" s="81"/>
      <c r="F16" s="112" t="s">
        <v>677</v>
      </c>
      <c r="G16" s="15"/>
      <c r="H16" s="16" t="s">
        <v>248</v>
      </c>
      <c r="I16" s="66"/>
      <c r="J16" s="66"/>
      <c r="K16" s="114" t="s">
        <v>740</v>
      </c>
      <c r="L16" s="94">
        <v>1</v>
      </c>
      <c r="M16" s="95">
        <v>5446.67578125</v>
      </c>
      <c r="N16" s="95">
        <v>393.84271240234375</v>
      </c>
      <c r="O16" s="77"/>
      <c r="P16" s="96"/>
      <c r="Q16" s="96"/>
      <c r="R16" s="97"/>
      <c r="S16" s="51">
        <v>1</v>
      </c>
      <c r="T16" s="51">
        <v>0</v>
      </c>
      <c r="U16" s="52">
        <v>0</v>
      </c>
      <c r="V16" s="52">
        <v>0.007752</v>
      </c>
      <c r="W16" s="52">
        <v>0.005622</v>
      </c>
      <c r="X16" s="52">
        <v>0.531451</v>
      </c>
      <c r="Y16" s="52">
        <v>0</v>
      </c>
      <c r="Z16" s="52">
        <v>0</v>
      </c>
      <c r="AA16" s="82">
        <v>16</v>
      </c>
      <c r="AB16" s="82"/>
      <c r="AC16" s="98"/>
      <c r="AD16" s="85" t="s">
        <v>508</v>
      </c>
      <c r="AE16" s="85">
        <v>355</v>
      </c>
      <c r="AF16" s="85">
        <v>3762</v>
      </c>
      <c r="AG16" s="85">
        <v>2418</v>
      </c>
      <c r="AH16" s="85">
        <v>740</v>
      </c>
      <c r="AI16" s="85"/>
      <c r="AJ16" s="85" t="s">
        <v>549</v>
      </c>
      <c r="AK16" s="85" t="s">
        <v>585</v>
      </c>
      <c r="AL16" s="89" t="s">
        <v>606</v>
      </c>
      <c r="AM16" s="85"/>
      <c r="AN16" s="87">
        <v>41922.76819444444</v>
      </c>
      <c r="AO16" s="89" t="s">
        <v>637</v>
      </c>
      <c r="AP16" s="85" t="b">
        <v>1</v>
      </c>
      <c r="AQ16" s="85" t="b">
        <v>0</v>
      </c>
      <c r="AR16" s="85" t="b">
        <v>0</v>
      </c>
      <c r="AS16" s="85"/>
      <c r="AT16" s="85">
        <v>89</v>
      </c>
      <c r="AU16" s="89" t="s">
        <v>659</v>
      </c>
      <c r="AV16" s="85" t="b">
        <v>0</v>
      </c>
      <c r="AW16" s="85" t="s">
        <v>684</v>
      </c>
      <c r="AX16" s="89" t="s">
        <v>698</v>
      </c>
      <c r="AY16" s="85" t="s">
        <v>65</v>
      </c>
      <c r="AZ16" s="85" t="str">
        <f>REPLACE(INDEX(GroupVertices[Group],MATCH(Vertices[[#This Row],[Vertex]],GroupVertices[Vertex],0)),1,1,"")</f>
        <v>3</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222</v>
      </c>
      <c r="B17" s="15"/>
      <c r="C17" s="15" t="s">
        <v>64</v>
      </c>
      <c r="D17" s="93">
        <v>309.07242906839963</v>
      </c>
      <c r="E17" s="81"/>
      <c r="F17" s="112" t="s">
        <v>337</v>
      </c>
      <c r="G17" s="15"/>
      <c r="H17" s="16" t="s">
        <v>222</v>
      </c>
      <c r="I17" s="66"/>
      <c r="J17" s="66"/>
      <c r="K17" s="114" t="s">
        <v>741</v>
      </c>
      <c r="L17" s="94">
        <v>1</v>
      </c>
      <c r="M17" s="95">
        <v>5877.24951171875</v>
      </c>
      <c r="N17" s="95">
        <v>4058.417724609375</v>
      </c>
      <c r="O17" s="77"/>
      <c r="P17" s="96"/>
      <c r="Q17" s="96"/>
      <c r="R17" s="97"/>
      <c r="S17" s="51">
        <v>0</v>
      </c>
      <c r="T17" s="51">
        <v>1</v>
      </c>
      <c r="U17" s="52">
        <v>0</v>
      </c>
      <c r="V17" s="52">
        <v>0.007752</v>
      </c>
      <c r="W17" s="52">
        <v>0.005622</v>
      </c>
      <c r="X17" s="52">
        <v>0.531451</v>
      </c>
      <c r="Y17" s="52">
        <v>0</v>
      </c>
      <c r="Z17" s="52">
        <v>0</v>
      </c>
      <c r="AA17" s="82">
        <v>17</v>
      </c>
      <c r="AB17" s="82"/>
      <c r="AC17" s="98"/>
      <c r="AD17" s="85" t="s">
        <v>509</v>
      </c>
      <c r="AE17" s="85">
        <v>24257</v>
      </c>
      <c r="AF17" s="85">
        <v>42078</v>
      </c>
      <c r="AG17" s="85">
        <v>138718</v>
      </c>
      <c r="AH17" s="85">
        <v>16611</v>
      </c>
      <c r="AI17" s="85"/>
      <c r="AJ17" s="85" t="s">
        <v>550</v>
      </c>
      <c r="AK17" s="85" t="s">
        <v>586</v>
      </c>
      <c r="AL17" s="89" t="s">
        <v>607</v>
      </c>
      <c r="AM17" s="85"/>
      <c r="AN17" s="87">
        <v>39845.70245370371</v>
      </c>
      <c r="AO17" s="89" t="s">
        <v>638</v>
      </c>
      <c r="AP17" s="85" t="b">
        <v>0</v>
      </c>
      <c r="AQ17" s="85" t="b">
        <v>0</v>
      </c>
      <c r="AR17" s="85" t="b">
        <v>0</v>
      </c>
      <c r="AS17" s="85"/>
      <c r="AT17" s="85">
        <v>1248</v>
      </c>
      <c r="AU17" s="89" t="s">
        <v>664</v>
      </c>
      <c r="AV17" s="85" t="b">
        <v>0</v>
      </c>
      <c r="AW17" s="85" t="s">
        <v>684</v>
      </c>
      <c r="AX17" s="89" t="s">
        <v>699</v>
      </c>
      <c r="AY17" s="85" t="s">
        <v>66</v>
      </c>
      <c r="AZ17" s="85" t="str">
        <f>REPLACE(INDEX(GroupVertices[Group],MATCH(Vertices[[#This Row],[Vertex]],GroupVertices[Vertex],0)),1,1,"")</f>
        <v>3</v>
      </c>
      <c r="BA17" s="51"/>
      <c r="BB17" s="51"/>
      <c r="BC17" s="51"/>
      <c r="BD17" s="51"/>
      <c r="BE17" s="51"/>
      <c r="BF17" s="51"/>
      <c r="BG17" s="128" t="s">
        <v>1047</v>
      </c>
      <c r="BH17" s="128" t="s">
        <v>1047</v>
      </c>
      <c r="BI17" s="128" t="s">
        <v>1072</v>
      </c>
      <c r="BJ17" s="128" t="s">
        <v>1072</v>
      </c>
      <c r="BK17" s="128">
        <v>0</v>
      </c>
      <c r="BL17" s="131">
        <v>0</v>
      </c>
      <c r="BM17" s="128">
        <v>0</v>
      </c>
      <c r="BN17" s="131">
        <v>0</v>
      </c>
      <c r="BO17" s="128">
        <v>0</v>
      </c>
      <c r="BP17" s="131">
        <v>0</v>
      </c>
      <c r="BQ17" s="128">
        <v>23</v>
      </c>
      <c r="BR17" s="131">
        <v>100</v>
      </c>
      <c r="BS17" s="128">
        <v>23</v>
      </c>
      <c r="BT17" s="2"/>
      <c r="BU17" s="3"/>
      <c r="BV17" s="3"/>
      <c r="BW17" s="3"/>
      <c r="BX17" s="3"/>
    </row>
    <row r="18" spans="1:76" ht="15">
      <c r="A18" s="14" t="s">
        <v>223</v>
      </c>
      <c r="B18" s="15"/>
      <c r="C18" s="15" t="s">
        <v>64</v>
      </c>
      <c r="D18" s="93">
        <v>173.95455038416938</v>
      </c>
      <c r="E18" s="81"/>
      <c r="F18" s="112" t="s">
        <v>338</v>
      </c>
      <c r="G18" s="15"/>
      <c r="H18" s="16" t="s">
        <v>223</v>
      </c>
      <c r="I18" s="66"/>
      <c r="J18" s="66"/>
      <c r="K18" s="114" t="s">
        <v>742</v>
      </c>
      <c r="L18" s="94">
        <v>1</v>
      </c>
      <c r="M18" s="95">
        <v>2995.152099609375</v>
      </c>
      <c r="N18" s="95">
        <v>2440.84765625</v>
      </c>
      <c r="O18" s="77"/>
      <c r="P18" s="96"/>
      <c r="Q18" s="96"/>
      <c r="R18" s="97"/>
      <c r="S18" s="51">
        <v>0</v>
      </c>
      <c r="T18" s="51">
        <v>1</v>
      </c>
      <c r="U18" s="52">
        <v>0</v>
      </c>
      <c r="V18" s="52">
        <v>0.007752</v>
      </c>
      <c r="W18" s="52">
        <v>0.005622</v>
      </c>
      <c r="X18" s="52">
        <v>0.531451</v>
      </c>
      <c r="Y18" s="52">
        <v>0</v>
      </c>
      <c r="Z18" s="52">
        <v>0</v>
      </c>
      <c r="AA18" s="82">
        <v>18</v>
      </c>
      <c r="AB18" s="82"/>
      <c r="AC18" s="98"/>
      <c r="AD18" s="85" t="s">
        <v>510</v>
      </c>
      <c r="AE18" s="85">
        <v>4752</v>
      </c>
      <c r="AF18" s="85">
        <v>3423</v>
      </c>
      <c r="AG18" s="85">
        <v>300581</v>
      </c>
      <c r="AH18" s="85">
        <v>44970</v>
      </c>
      <c r="AI18" s="85"/>
      <c r="AJ18" s="85" t="s">
        <v>551</v>
      </c>
      <c r="AK18" s="85" t="s">
        <v>587</v>
      </c>
      <c r="AL18" s="89" t="s">
        <v>608</v>
      </c>
      <c r="AM18" s="85"/>
      <c r="AN18" s="87">
        <v>39979.34512731482</v>
      </c>
      <c r="AO18" s="89" t="s">
        <v>639</v>
      </c>
      <c r="AP18" s="85" t="b">
        <v>0</v>
      </c>
      <c r="AQ18" s="85" t="b">
        <v>0</v>
      </c>
      <c r="AR18" s="85" t="b">
        <v>0</v>
      </c>
      <c r="AS18" s="85"/>
      <c r="AT18" s="85">
        <v>304</v>
      </c>
      <c r="AU18" s="89" t="s">
        <v>665</v>
      </c>
      <c r="AV18" s="85" t="b">
        <v>0</v>
      </c>
      <c r="AW18" s="85" t="s">
        <v>684</v>
      </c>
      <c r="AX18" s="89" t="s">
        <v>700</v>
      </c>
      <c r="AY18" s="85" t="s">
        <v>66</v>
      </c>
      <c r="AZ18" s="85" t="str">
        <f>REPLACE(INDEX(GroupVertices[Group],MATCH(Vertices[[#This Row],[Vertex]],GroupVertices[Vertex],0)),1,1,"")</f>
        <v>3</v>
      </c>
      <c r="BA18" s="51"/>
      <c r="BB18" s="51"/>
      <c r="BC18" s="51"/>
      <c r="BD18" s="51"/>
      <c r="BE18" s="51"/>
      <c r="BF18" s="51"/>
      <c r="BG18" s="128" t="s">
        <v>1047</v>
      </c>
      <c r="BH18" s="128" t="s">
        <v>1047</v>
      </c>
      <c r="BI18" s="128" t="s">
        <v>1072</v>
      </c>
      <c r="BJ18" s="128" t="s">
        <v>1072</v>
      </c>
      <c r="BK18" s="128">
        <v>0</v>
      </c>
      <c r="BL18" s="131">
        <v>0</v>
      </c>
      <c r="BM18" s="128">
        <v>0</v>
      </c>
      <c r="BN18" s="131">
        <v>0</v>
      </c>
      <c r="BO18" s="128">
        <v>0</v>
      </c>
      <c r="BP18" s="131">
        <v>0</v>
      </c>
      <c r="BQ18" s="128">
        <v>23</v>
      </c>
      <c r="BR18" s="131">
        <v>100</v>
      </c>
      <c r="BS18" s="128">
        <v>23</v>
      </c>
      <c r="BT18" s="2"/>
      <c r="BU18" s="3"/>
      <c r="BV18" s="3"/>
      <c r="BW18" s="3"/>
      <c r="BX18" s="3"/>
    </row>
    <row r="19" spans="1:76" ht="15">
      <c r="A19" s="14" t="s">
        <v>224</v>
      </c>
      <c r="B19" s="15"/>
      <c r="C19" s="15" t="s">
        <v>64</v>
      </c>
      <c r="D19" s="93">
        <v>169.0573793057421</v>
      </c>
      <c r="E19" s="81"/>
      <c r="F19" s="112" t="s">
        <v>339</v>
      </c>
      <c r="G19" s="15"/>
      <c r="H19" s="16" t="s">
        <v>224</v>
      </c>
      <c r="I19" s="66"/>
      <c r="J19" s="66"/>
      <c r="K19" s="114" t="s">
        <v>743</v>
      </c>
      <c r="L19" s="94">
        <v>1</v>
      </c>
      <c r="M19" s="95">
        <v>7046.11962890625</v>
      </c>
      <c r="N19" s="95">
        <v>1250.588623046875</v>
      </c>
      <c r="O19" s="77"/>
      <c r="P19" s="96"/>
      <c r="Q19" s="96"/>
      <c r="R19" s="97"/>
      <c r="S19" s="51">
        <v>0</v>
      </c>
      <c r="T19" s="51">
        <v>1</v>
      </c>
      <c r="U19" s="52">
        <v>0</v>
      </c>
      <c r="V19" s="52">
        <v>0.007752</v>
      </c>
      <c r="W19" s="52">
        <v>0.005622</v>
      </c>
      <c r="X19" s="52">
        <v>0.531451</v>
      </c>
      <c r="Y19" s="52">
        <v>0</v>
      </c>
      <c r="Z19" s="52">
        <v>0</v>
      </c>
      <c r="AA19" s="82">
        <v>19</v>
      </c>
      <c r="AB19" s="82"/>
      <c r="AC19" s="98"/>
      <c r="AD19" s="85" t="s">
        <v>511</v>
      </c>
      <c r="AE19" s="85">
        <v>1606</v>
      </c>
      <c r="AF19" s="85">
        <v>2022</v>
      </c>
      <c r="AG19" s="85">
        <v>141960</v>
      </c>
      <c r="AH19" s="85">
        <v>127122</v>
      </c>
      <c r="AI19" s="85"/>
      <c r="AJ19" s="85" t="s">
        <v>552</v>
      </c>
      <c r="AK19" s="85"/>
      <c r="AL19" s="85"/>
      <c r="AM19" s="85"/>
      <c r="AN19" s="87">
        <v>42443.98131944444</v>
      </c>
      <c r="AO19" s="89" t="s">
        <v>640</v>
      </c>
      <c r="AP19" s="85" t="b">
        <v>1</v>
      </c>
      <c r="AQ19" s="85" t="b">
        <v>0</v>
      </c>
      <c r="AR19" s="85" t="b">
        <v>0</v>
      </c>
      <c r="AS19" s="85"/>
      <c r="AT19" s="85">
        <v>99</v>
      </c>
      <c r="AU19" s="85"/>
      <c r="AV19" s="85" t="b">
        <v>0</v>
      </c>
      <c r="AW19" s="85" t="s">
        <v>684</v>
      </c>
      <c r="AX19" s="89" t="s">
        <v>701</v>
      </c>
      <c r="AY19" s="85" t="s">
        <v>66</v>
      </c>
      <c r="AZ19" s="85" t="str">
        <f>REPLACE(INDEX(GroupVertices[Group],MATCH(Vertices[[#This Row],[Vertex]],GroupVertices[Vertex],0)),1,1,"")</f>
        <v>3</v>
      </c>
      <c r="BA19" s="51"/>
      <c r="BB19" s="51"/>
      <c r="BC19" s="51"/>
      <c r="BD19" s="51"/>
      <c r="BE19" s="51"/>
      <c r="BF19" s="51"/>
      <c r="BG19" s="128" t="s">
        <v>1047</v>
      </c>
      <c r="BH19" s="128" t="s">
        <v>1047</v>
      </c>
      <c r="BI19" s="128" t="s">
        <v>1072</v>
      </c>
      <c r="BJ19" s="128" t="s">
        <v>1072</v>
      </c>
      <c r="BK19" s="128">
        <v>0</v>
      </c>
      <c r="BL19" s="131">
        <v>0</v>
      </c>
      <c r="BM19" s="128">
        <v>0</v>
      </c>
      <c r="BN19" s="131">
        <v>0</v>
      </c>
      <c r="BO19" s="128">
        <v>0</v>
      </c>
      <c r="BP19" s="131">
        <v>0</v>
      </c>
      <c r="BQ19" s="128">
        <v>23</v>
      </c>
      <c r="BR19" s="131">
        <v>100</v>
      </c>
      <c r="BS19" s="128">
        <v>23</v>
      </c>
      <c r="BT19" s="2"/>
      <c r="BU19" s="3"/>
      <c r="BV19" s="3"/>
      <c r="BW19" s="3"/>
      <c r="BX19" s="3"/>
    </row>
    <row r="20" spans="1:76" ht="15">
      <c r="A20" s="14" t="s">
        <v>225</v>
      </c>
      <c r="B20" s="15"/>
      <c r="C20" s="15" t="s">
        <v>64</v>
      </c>
      <c r="D20" s="93">
        <v>162.1677831632866</v>
      </c>
      <c r="E20" s="81"/>
      <c r="F20" s="112" t="s">
        <v>340</v>
      </c>
      <c r="G20" s="15"/>
      <c r="H20" s="16" t="s">
        <v>225</v>
      </c>
      <c r="I20" s="66"/>
      <c r="J20" s="66"/>
      <c r="K20" s="114" t="s">
        <v>744</v>
      </c>
      <c r="L20" s="94">
        <v>1</v>
      </c>
      <c r="M20" s="95">
        <v>3643.8251953125</v>
      </c>
      <c r="N20" s="95">
        <v>882.619384765625</v>
      </c>
      <c r="O20" s="77"/>
      <c r="P20" s="96"/>
      <c r="Q20" s="96"/>
      <c r="R20" s="97"/>
      <c r="S20" s="51">
        <v>0</v>
      </c>
      <c r="T20" s="51">
        <v>1</v>
      </c>
      <c r="U20" s="52">
        <v>0</v>
      </c>
      <c r="V20" s="52">
        <v>0.007752</v>
      </c>
      <c r="W20" s="52">
        <v>0.005622</v>
      </c>
      <c r="X20" s="52">
        <v>0.531451</v>
      </c>
      <c r="Y20" s="52">
        <v>0</v>
      </c>
      <c r="Z20" s="52">
        <v>0</v>
      </c>
      <c r="AA20" s="82">
        <v>20</v>
      </c>
      <c r="AB20" s="82"/>
      <c r="AC20" s="98"/>
      <c r="AD20" s="85" t="s">
        <v>512</v>
      </c>
      <c r="AE20" s="85">
        <v>176</v>
      </c>
      <c r="AF20" s="85">
        <v>51</v>
      </c>
      <c r="AG20" s="85">
        <v>1500</v>
      </c>
      <c r="AH20" s="85">
        <v>6180</v>
      </c>
      <c r="AI20" s="85"/>
      <c r="AJ20" s="85" t="s">
        <v>553</v>
      </c>
      <c r="AK20" s="85"/>
      <c r="AL20" s="85"/>
      <c r="AM20" s="85"/>
      <c r="AN20" s="87">
        <v>43406.951875</v>
      </c>
      <c r="AO20" s="89" t="s">
        <v>641</v>
      </c>
      <c r="AP20" s="85" t="b">
        <v>1</v>
      </c>
      <c r="AQ20" s="85" t="b">
        <v>0</v>
      </c>
      <c r="AR20" s="85" t="b">
        <v>0</v>
      </c>
      <c r="AS20" s="85"/>
      <c r="AT20" s="85">
        <v>0</v>
      </c>
      <c r="AU20" s="85"/>
      <c r="AV20" s="85" t="b">
        <v>0</v>
      </c>
      <c r="AW20" s="85" t="s">
        <v>684</v>
      </c>
      <c r="AX20" s="89" t="s">
        <v>702</v>
      </c>
      <c r="AY20" s="85" t="s">
        <v>66</v>
      </c>
      <c r="AZ20" s="85" t="str">
        <f>REPLACE(INDEX(GroupVertices[Group],MATCH(Vertices[[#This Row],[Vertex]],GroupVertices[Vertex],0)),1,1,"")</f>
        <v>3</v>
      </c>
      <c r="BA20" s="51"/>
      <c r="BB20" s="51"/>
      <c r="BC20" s="51"/>
      <c r="BD20" s="51"/>
      <c r="BE20" s="51"/>
      <c r="BF20" s="51"/>
      <c r="BG20" s="128" t="s">
        <v>1047</v>
      </c>
      <c r="BH20" s="128" t="s">
        <v>1047</v>
      </c>
      <c r="BI20" s="128" t="s">
        <v>1072</v>
      </c>
      <c r="BJ20" s="128" t="s">
        <v>1072</v>
      </c>
      <c r="BK20" s="128">
        <v>0</v>
      </c>
      <c r="BL20" s="131">
        <v>0</v>
      </c>
      <c r="BM20" s="128">
        <v>0</v>
      </c>
      <c r="BN20" s="131">
        <v>0</v>
      </c>
      <c r="BO20" s="128">
        <v>0</v>
      </c>
      <c r="BP20" s="131">
        <v>0</v>
      </c>
      <c r="BQ20" s="128">
        <v>23</v>
      </c>
      <c r="BR20" s="131">
        <v>100</v>
      </c>
      <c r="BS20" s="128">
        <v>23</v>
      </c>
      <c r="BT20" s="2"/>
      <c r="BU20" s="3"/>
      <c r="BV20" s="3"/>
      <c r="BW20" s="3"/>
      <c r="BX20" s="3"/>
    </row>
    <row r="21" spans="1:76" ht="15">
      <c r="A21" s="14" t="s">
        <v>226</v>
      </c>
      <c r="B21" s="15"/>
      <c r="C21" s="15" t="s">
        <v>64</v>
      </c>
      <c r="D21" s="93">
        <v>196.2312607930324</v>
      </c>
      <c r="E21" s="81"/>
      <c r="F21" s="112" t="s">
        <v>341</v>
      </c>
      <c r="G21" s="15"/>
      <c r="H21" s="16" t="s">
        <v>226</v>
      </c>
      <c r="I21" s="66"/>
      <c r="J21" s="66"/>
      <c r="K21" s="114" t="s">
        <v>745</v>
      </c>
      <c r="L21" s="94">
        <v>1</v>
      </c>
      <c r="M21" s="95">
        <v>7237.74267578125</v>
      </c>
      <c r="N21" s="95">
        <v>2899.697998046875</v>
      </c>
      <c r="O21" s="77"/>
      <c r="P21" s="96"/>
      <c r="Q21" s="96"/>
      <c r="R21" s="97"/>
      <c r="S21" s="51">
        <v>0</v>
      </c>
      <c r="T21" s="51">
        <v>1</v>
      </c>
      <c r="U21" s="52">
        <v>0</v>
      </c>
      <c r="V21" s="52">
        <v>0.007752</v>
      </c>
      <c r="W21" s="52">
        <v>0.005622</v>
      </c>
      <c r="X21" s="52">
        <v>0.531451</v>
      </c>
      <c r="Y21" s="52">
        <v>0</v>
      </c>
      <c r="Z21" s="52">
        <v>0</v>
      </c>
      <c r="AA21" s="82">
        <v>21</v>
      </c>
      <c r="AB21" s="82"/>
      <c r="AC21" s="98"/>
      <c r="AD21" s="85" t="s">
        <v>513</v>
      </c>
      <c r="AE21" s="85">
        <v>10348</v>
      </c>
      <c r="AF21" s="85">
        <v>9796</v>
      </c>
      <c r="AG21" s="85">
        <v>58937</v>
      </c>
      <c r="AH21" s="85">
        <v>9688</v>
      </c>
      <c r="AI21" s="85"/>
      <c r="AJ21" s="85" t="s">
        <v>554</v>
      </c>
      <c r="AK21" s="85" t="s">
        <v>584</v>
      </c>
      <c r="AL21" s="89" t="s">
        <v>609</v>
      </c>
      <c r="AM21" s="85"/>
      <c r="AN21" s="87">
        <v>42165.88006944444</v>
      </c>
      <c r="AO21" s="89" t="s">
        <v>642</v>
      </c>
      <c r="AP21" s="85" t="b">
        <v>1</v>
      </c>
      <c r="AQ21" s="85" t="b">
        <v>0</v>
      </c>
      <c r="AR21" s="85" t="b">
        <v>0</v>
      </c>
      <c r="AS21" s="85"/>
      <c r="AT21" s="85">
        <v>193</v>
      </c>
      <c r="AU21" s="89" t="s">
        <v>659</v>
      </c>
      <c r="AV21" s="85" t="b">
        <v>0</v>
      </c>
      <c r="AW21" s="85" t="s">
        <v>684</v>
      </c>
      <c r="AX21" s="89" t="s">
        <v>703</v>
      </c>
      <c r="AY21" s="85" t="s">
        <v>66</v>
      </c>
      <c r="AZ21" s="85" t="str">
        <f>REPLACE(INDEX(GroupVertices[Group],MATCH(Vertices[[#This Row],[Vertex]],GroupVertices[Vertex],0)),1,1,"")</f>
        <v>3</v>
      </c>
      <c r="BA21" s="51"/>
      <c r="BB21" s="51"/>
      <c r="BC21" s="51"/>
      <c r="BD21" s="51"/>
      <c r="BE21" s="51"/>
      <c r="BF21" s="51"/>
      <c r="BG21" s="128" t="s">
        <v>1047</v>
      </c>
      <c r="BH21" s="128" t="s">
        <v>1047</v>
      </c>
      <c r="BI21" s="128" t="s">
        <v>1072</v>
      </c>
      <c r="BJ21" s="128" t="s">
        <v>1072</v>
      </c>
      <c r="BK21" s="128">
        <v>0</v>
      </c>
      <c r="BL21" s="131">
        <v>0</v>
      </c>
      <c r="BM21" s="128">
        <v>0</v>
      </c>
      <c r="BN21" s="131">
        <v>0</v>
      </c>
      <c r="BO21" s="128">
        <v>0</v>
      </c>
      <c r="BP21" s="131">
        <v>0</v>
      </c>
      <c r="BQ21" s="128">
        <v>23</v>
      </c>
      <c r="BR21" s="131">
        <v>100</v>
      </c>
      <c r="BS21" s="128">
        <v>23</v>
      </c>
      <c r="BT21" s="2"/>
      <c r="BU21" s="3"/>
      <c r="BV21" s="3"/>
      <c r="BW21" s="3"/>
      <c r="BX21" s="3"/>
    </row>
    <row r="22" spans="1:76" ht="15">
      <c r="A22" s="14" t="s">
        <v>227</v>
      </c>
      <c r="B22" s="15"/>
      <c r="C22" s="15" t="s">
        <v>64</v>
      </c>
      <c r="D22" s="93">
        <v>174.84589843912937</v>
      </c>
      <c r="E22" s="81"/>
      <c r="F22" s="112" t="s">
        <v>342</v>
      </c>
      <c r="G22" s="15"/>
      <c r="H22" s="16" t="s">
        <v>227</v>
      </c>
      <c r="I22" s="66"/>
      <c r="J22" s="66"/>
      <c r="K22" s="114" t="s">
        <v>746</v>
      </c>
      <c r="L22" s="94">
        <v>1</v>
      </c>
      <c r="M22" s="95">
        <v>3989.11865234375</v>
      </c>
      <c r="N22" s="95">
        <v>3854.2109375</v>
      </c>
      <c r="O22" s="77"/>
      <c r="P22" s="96"/>
      <c r="Q22" s="96"/>
      <c r="R22" s="97"/>
      <c r="S22" s="51">
        <v>0</v>
      </c>
      <c r="T22" s="51">
        <v>1</v>
      </c>
      <c r="U22" s="52">
        <v>0</v>
      </c>
      <c r="V22" s="52">
        <v>0.007752</v>
      </c>
      <c r="W22" s="52">
        <v>0.005622</v>
      </c>
      <c r="X22" s="52">
        <v>0.531451</v>
      </c>
      <c r="Y22" s="52">
        <v>0</v>
      </c>
      <c r="Z22" s="52">
        <v>0</v>
      </c>
      <c r="AA22" s="82">
        <v>22</v>
      </c>
      <c r="AB22" s="82"/>
      <c r="AC22" s="98"/>
      <c r="AD22" s="85" t="s">
        <v>514</v>
      </c>
      <c r="AE22" s="85">
        <v>1920</v>
      </c>
      <c r="AF22" s="85">
        <v>3678</v>
      </c>
      <c r="AG22" s="85">
        <v>789877</v>
      </c>
      <c r="AH22" s="85">
        <v>191</v>
      </c>
      <c r="AI22" s="85"/>
      <c r="AJ22" s="85" t="s">
        <v>555</v>
      </c>
      <c r="AK22" s="85" t="s">
        <v>468</v>
      </c>
      <c r="AL22" s="89" t="s">
        <v>610</v>
      </c>
      <c r="AM22" s="85"/>
      <c r="AN22" s="87">
        <v>40980.248148148145</v>
      </c>
      <c r="AO22" s="85"/>
      <c r="AP22" s="85" t="b">
        <v>0</v>
      </c>
      <c r="AQ22" s="85" t="b">
        <v>0</v>
      </c>
      <c r="AR22" s="85" t="b">
        <v>0</v>
      </c>
      <c r="AS22" s="85"/>
      <c r="AT22" s="85">
        <v>933</v>
      </c>
      <c r="AU22" s="89" t="s">
        <v>666</v>
      </c>
      <c r="AV22" s="85" t="b">
        <v>0</v>
      </c>
      <c r="AW22" s="85" t="s">
        <v>684</v>
      </c>
      <c r="AX22" s="89" t="s">
        <v>704</v>
      </c>
      <c r="AY22" s="85" t="s">
        <v>66</v>
      </c>
      <c r="AZ22" s="85" t="str">
        <f>REPLACE(INDEX(GroupVertices[Group],MATCH(Vertices[[#This Row],[Vertex]],GroupVertices[Vertex],0)),1,1,"")</f>
        <v>3</v>
      </c>
      <c r="BA22" s="51"/>
      <c r="BB22" s="51"/>
      <c r="BC22" s="51"/>
      <c r="BD22" s="51"/>
      <c r="BE22" s="51"/>
      <c r="BF22" s="51"/>
      <c r="BG22" s="128" t="s">
        <v>1047</v>
      </c>
      <c r="BH22" s="128" t="s">
        <v>1047</v>
      </c>
      <c r="BI22" s="128" t="s">
        <v>1072</v>
      </c>
      <c r="BJ22" s="128" t="s">
        <v>1072</v>
      </c>
      <c r="BK22" s="128">
        <v>0</v>
      </c>
      <c r="BL22" s="131">
        <v>0</v>
      </c>
      <c r="BM22" s="128">
        <v>0</v>
      </c>
      <c r="BN22" s="131">
        <v>0</v>
      </c>
      <c r="BO22" s="128">
        <v>0</v>
      </c>
      <c r="BP22" s="131">
        <v>0</v>
      </c>
      <c r="BQ22" s="128">
        <v>23</v>
      </c>
      <c r="BR22" s="131">
        <v>100</v>
      </c>
      <c r="BS22" s="128">
        <v>23</v>
      </c>
      <c r="BT22" s="2"/>
      <c r="BU22" s="3"/>
      <c r="BV22" s="3"/>
      <c r="BW22" s="3"/>
      <c r="BX22" s="3"/>
    </row>
    <row r="23" spans="1:76" ht="15">
      <c r="A23" s="14" t="s">
        <v>228</v>
      </c>
      <c r="B23" s="15"/>
      <c r="C23" s="15" t="s">
        <v>64</v>
      </c>
      <c r="D23" s="93">
        <v>165.68773410973645</v>
      </c>
      <c r="E23" s="81"/>
      <c r="F23" s="112" t="s">
        <v>343</v>
      </c>
      <c r="G23" s="15"/>
      <c r="H23" s="16" t="s">
        <v>228</v>
      </c>
      <c r="I23" s="66"/>
      <c r="J23" s="66"/>
      <c r="K23" s="114" t="s">
        <v>747</v>
      </c>
      <c r="L23" s="94">
        <v>1</v>
      </c>
      <c r="M23" s="95">
        <v>213.88372802734375</v>
      </c>
      <c r="N23" s="95">
        <v>5107.548828125</v>
      </c>
      <c r="O23" s="77"/>
      <c r="P23" s="96"/>
      <c r="Q23" s="96"/>
      <c r="R23" s="97"/>
      <c r="S23" s="51">
        <v>0</v>
      </c>
      <c r="T23" s="51">
        <v>1</v>
      </c>
      <c r="U23" s="52">
        <v>0</v>
      </c>
      <c r="V23" s="52">
        <v>0.00813</v>
      </c>
      <c r="W23" s="52">
        <v>0.015614</v>
      </c>
      <c r="X23" s="52">
        <v>0.441226</v>
      </c>
      <c r="Y23" s="52">
        <v>0</v>
      </c>
      <c r="Z23" s="52">
        <v>0</v>
      </c>
      <c r="AA23" s="82">
        <v>23</v>
      </c>
      <c r="AB23" s="82"/>
      <c r="AC23" s="98"/>
      <c r="AD23" s="85" t="s">
        <v>515</v>
      </c>
      <c r="AE23" s="85">
        <v>585</v>
      </c>
      <c r="AF23" s="85">
        <v>1058</v>
      </c>
      <c r="AG23" s="85">
        <v>58321</v>
      </c>
      <c r="AH23" s="85">
        <v>50352</v>
      </c>
      <c r="AI23" s="85"/>
      <c r="AJ23" s="85" t="s">
        <v>556</v>
      </c>
      <c r="AK23" s="85" t="s">
        <v>588</v>
      </c>
      <c r="AL23" s="89" t="s">
        <v>611</v>
      </c>
      <c r="AM23" s="85"/>
      <c r="AN23" s="87">
        <v>41496.08148148148</v>
      </c>
      <c r="AO23" s="85"/>
      <c r="AP23" s="85" t="b">
        <v>1</v>
      </c>
      <c r="AQ23" s="85" t="b">
        <v>0</v>
      </c>
      <c r="AR23" s="85" t="b">
        <v>0</v>
      </c>
      <c r="AS23" s="85"/>
      <c r="AT23" s="85">
        <v>14</v>
      </c>
      <c r="AU23" s="89" t="s">
        <v>659</v>
      </c>
      <c r="AV23" s="85" t="b">
        <v>0</v>
      </c>
      <c r="AW23" s="85" t="s">
        <v>684</v>
      </c>
      <c r="AX23" s="89" t="s">
        <v>705</v>
      </c>
      <c r="AY23" s="85" t="s">
        <v>66</v>
      </c>
      <c r="AZ23" s="85" t="str">
        <f>REPLACE(INDEX(GroupVertices[Group],MATCH(Vertices[[#This Row],[Vertex]],GroupVertices[Vertex],0)),1,1,"")</f>
        <v>1</v>
      </c>
      <c r="BA23" s="51"/>
      <c r="BB23" s="51"/>
      <c r="BC23" s="51"/>
      <c r="BD23" s="51"/>
      <c r="BE23" s="51"/>
      <c r="BF23" s="51"/>
      <c r="BG23" s="128" t="s">
        <v>1048</v>
      </c>
      <c r="BH23" s="128" t="s">
        <v>1048</v>
      </c>
      <c r="BI23" s="128" t="s">
        <v>1073</v>
      </c>
      <c r="BJ23" s="128" t="s">
        <v>1073</v>
      </c>
      <c r="BK23" s="128">
        <v>0</v>
      </c>
      <c r="BL23" s="131">
        <v>0</v>
      </c>
      <c r="BM23" s="128">
        <v>0</v>
      </c>
      <c r="BN23" s="131">
        <v>0</v>
      </c>
      <c r="BO23" s="128">
        <v>0</v>
      </c>
      <c r="BP23" s="131">
        <v>0</v>
      </c>
      <c r="BQ23" s="128">
        <v>27</v>
      </c>
      <c r="BR23" s="131">
        <v>100</v>
      </c>
      <c r="BS23" s="128">
        <v>27</v>
      </c>
      <c r="BT23" s="2"/>
      <c r="BU23" s="3"/>
      <c r="BV23" s="3"/>
      <c r="BW23" s="3"/>
      <c r="BX23" s="3"/>
    </row>
    <row r="24" spans="1:76" ht="15">
      <c r="A24" s="14" t="s">
        <v>241</v>
      </c>
      <c r="B24" s="15"/>
      <c r="C24" s="15" t="s">
        <v>64</v>
      </c>
      <c r="D24" s="93">
        <v>534.4471631531088</v>
      </c>
      <c r="E24" s="81"/>
      <c r="F24" s="112" t="s">
        <v>678</v>
      </c>
      <c r="G24" s="15"/>
      <c r="H24" s="16" t="s">
        <v>241</v>
      </c>
      <c r="I24" s="66"/>
      <c r="J24" s="66"/>
      <c r="K24" s="114" t="s">
        <v>748</v>
      </c>
      <c r="L24" s="94">
        <v>3647.9921573628144</v>
      </c>
      <c r="M24" s="95">
        <v>1495.2774658203125</v>
      </c>
      <c r="N24" s="95">
        <v>5057.517578125</v>
      </c>
      <c r="O24" s="77"/>
      <c r="P24" s="96"/>
      <c r="Q24" s="96"/>
      <c r="R24" s="97"/>
      <c r="S24" s="51">
        <v>12</v>
      </c>
      <c r="T24" s="51">
        <v>1</v>
      </c>
      <c r="U24" s="52">
        <v>496.333333</v>
      </c>
      <c r="V24" s="52">
        <v>0.012048</v>
      </c>
      <c r="W24" s="52">
        <v>0.084044</v>
      </c>
      <c r="X24" s="52">
        <v>4.454061</v>
      </c>
      <c r="Y24" s="52">
        <v>0.038461538461538464</v>
      </c>
      <c r="Z24" s="52">
        <v>0</v>
      </c>
      <c r="AA24" s="82">
        <v>24</v>
      </c>
      <c r="AB24" s="82"/>
      <c r="AC24" s="98"/>
      <c r="AD24" s="85" t="s">
        <v>516</v>
      </c>
      <c r="AE24" s="85">
        <v>980</v>
      </c>
      <c r="AF24" s="85">
        <v>106554</v>
      </c>
      <c r="AG24" s="85">
        <v>56512</v>
      </c>
      <c r="AH24" s="85">
        <v>48556</v>
      </c>
      <c r="AI24" s="85"/>
      <c r="AJ24" s="85" t="s">
        <v>557</v>
      </c>
      <c r="AK24" s="85" t="s">
        <v>589</v>
      </c>
      <c r="AL24" s="89" t="s">
        <v>612</v>
      </c>
      <c r="AM24" s="85"/>
      <c r="AN24" s="87">
        <v>39741.641747685186</v>
      </c>
      <c r="AO24" s="89" t="s">
        <v>643</v>
      </c>
      <c r="AP24" s="85" t="b">
        <v>0</v>
      </c>
      <c r="AQ24" s="85" t="b">
        <v>0</v>
      </c>
      <c r="AR24" s="85" t="b">
        <v>1</v>
      </c>
      <c r="AS24" s="85"/>
      <c r="AT24" s="85">
        <v>2876</v>
      </c>
      <c r="AU24" s="89" t="s">
        <v>667</v>
      </c>
      <c r="AV24" s="85" t="b">
        <v>1</v>
      </c>
      <c r="AW24" s="85" t="s">
        <v>684</v>
      </c>
      <c r="AX24" s="89" t="s">
        <v>706</v>
      </c>
      <c r="AY24" s="85" t="s">
        <v>66</v>
      </c>
      <c r="AZ24" s="85" t="str">
        <f>REPLACE(INDEX(GroupVertices[Group],MATCH(Vertices[[#This Row],[Vertex]],GroupVertices[Vertex],0)),1,1,"")</f>
        <v>1</v>
      </c>
      <c r="BA24" s="51" t="s">
        <v>301</v>
      </c>
      <c r="BB24" s="51" t="s">
        <v>301</v>
      </c>
      <c r="BC24" s="51" t="s">
        <v>307</v>
      </c>
      <c r="BD24" s="51" t="s">
        <v>307</v>
      </c>
      <c r="BE24" s="51"/>
      <c r="BF24" s="51"/>
      <c r="BG24" s="128" t="s">
        <v>1049</v>
      </c>
      <c r="BH24" s="128" t="s">
        <v>1049</v>
      </c>
      <c r="BI24" s="128" t="s">
        <v>986</v>
      </c>
      <c r="BJ24" s="128" t="s">
        <v>986</v>
      </c>
      <c r="BK24" s="128">
        <v>0</v>
      </c>
      <c r="BL24" s="131">
        <v>0</v>
      </c>
      <c r="BM24" s="128">
        <v>0</v>
      </c>
      <c r="BN24" s="131">
        <v>0</v>
      </c>
      <c r="BO24" s="128">
        <v>0</v>
      </c>
      <c r="BP24" s="131">
        <v>0</v>
      </c>
      <c r="BQ24" s="128">
        <v>31</v>
      </c>
      <c r="BR24" s="131">
        <v>100</v>
      </c>
      <c r="BS24" s="128">
        <v>31</v>
      </c>
      <c r="BT24" s="2"/>
      <c r="BU24" s="3"/>
      <c r="BV24" s="3"/>
      <c r="BW24" s="3"/>
      <c r="BX24" s="3"/>
    </row>
    <row r="25" spans="1:76" ht="15">
      <c r="A25" s="14" t="s">
        <v>229</v>
      </c>
      <c r="B25" s="15"/>
      <c r="C25" s="15" t="s">
        <v>64</v>
      </c>
      <c r="D25" s="93">
        <v>164.32449590803293</v>
      </c>
      <c r="E25" s="81"/>
      <c r="F25" s="112" t="s">
        <v>344</v>
      </c>
      <c r="G25" s="15"/>
      <c r="H25" s="16" t="s">
        <v>229</v>
      </c>
      <c r="I25" s="66"/>
      <c r="J25" s="66"/>
      <c r="K25" s="114" t="s">
        <v>749</v>
      </c>
      <c r="L25" s="94">
        <v>1</v>
      </c>
      <c r="M25" s="95">
        <v>2800.23974609375</v>
      </c>
      <c r="N25" s="95">
        <v>6288.296875</v>
      </c>
      <c r="O25" s="77"/>
      <c r="P25" s="96"/>
      <c r="Q25" s="96"/>
      <c r="R25" s="97"/>
      <c r="S25" s="51">
        <v>0</v>
      </c>
      <c r="T25" s="51">
        <v>1</v>
      </c>
      <c r="U25" s="52">
        <v>0</v>
      </c>
      <c r="V25" s="52">
        <v>0.00813</v>
      </c>
      <c r="W25" s="52">
        <v>0.015614</v>
      </c>
      <c r="X25" s="52">
        <v>0.441226</v>
      </c>
      <c r="Y25" s="52">
        <v>0</v>
      </c>
      <c r="Z25" s="52">
        <v>0</v>
      </c>
      <c r="AA25" s="82">
        <v>25</v>
      </c>
      <c r="AB25" s="82"/>
      <c r="AC25" s="98"/>
      <c r="AD25" s="85" t="s">
        <v>517</v>
      </c>
      <c r="AE25" s="85">
        <v>467</v>
      </c>
      <c r="AF25" s="85">
        <v>668</v>
      </c>
      <c r="AG25" s="85">
        <v>4970</v>
      </c>
      <c r="AH25" s="85">
        <v>1721</v>
      </c>
      <c r="AI25" s="85"/>
      <c r="AJ25" s="85" t="s">
        <v>558</v>
      </c>
      <c r="AK25" s="85" t="s">
        <v>590</v>
      </c>
      <c r="AL25" s="89" t="s">
        <v>613</v>
      </c>
      <c r="AM25" s="85"/>
      <c r="AN25" s="87">
        <v>43037.05734953703</v>
      </c>
      <c r="AO25" s="89" t="s">
        <v>644</v>
      </c>
      <c r="AP25" s="85" t="b">
        <v>0</v>
      </c>
      <c r="AQ25" s="85" t="b">
        <v>0</v>
      </c>
      <c r="AR25" s="85" t="b">
        <v>1</v>
      </c>
      <c r="AS25" s="85"/>
      <c r="AT25" s="85">
        <v>3</v>
      </c>
      <c r="AU25" s="89" t="s">
        <v>659</v>
      </c>
      <c r="AV25" s="85" t="b">
        <v>0</v>
      </c>
      <c r="AW25" s="85" t="s">
        <v>684</v>
      </c>
      <c r="AX25" s="89" t="s">
        <v>707</v>
      </c>
      <c r="AY25" s="85" t="s">
        <v>66</v>
      </c>
      <c r="AZ25" s="85" t="str">
        <f>REPLACE(INDEX(GroupVertices[Group],MATCH(Vertices[[#This Row],[Vertex]],GroupVertices[Vertex],0)),1,1,"")</f>
        <v>1</v>
      </c>
      <c r="BA25" s="51"/>
      <c r="BB25" s="51"/>
      <c r="BC25" s="51"/>
      <c r="BD25" s="51"/>
      <c r="BE25" s="51"/>
      <c r="BF25" s="51"/>
      <c r="BG25" s="128" t="s">
        <v>1048</v>
      </c>
      <c r="BH25" s="128" t="s">
        <v>1048</v>
      </c>
      <c r="BI25" s="128" t="s">
        <v>1073</v>
      </c>
      <c r="BJ25" s="128" t="s">
        <v>1073</v>
      </c>
      <c r="BK25" s="128">
        <v>0</v>
      </c>
      <c r="BL25" s="131">
        <v>0</v>
      </c>
      <c r="BM25" s="128">
        <v>0</v>
      </c>
      <c r="BN25" s="131">
        <v>0</v>
      </c>
      <c r="BO25" s="128">
        <v>0</v>
      </c>
      <c r="BP25" s="131">
        <v>0</v>
      </c>
      <c r="BQ25" s="128">
        <v>27</v>
      </c>
      <c r="BR25" s="131">
        <v>100</v>
      </c>
      <c r="BS25" s="128">
        <v>27</v>
      </c>
      <c r="BT25" s="2"/>
      <c r="BU25" s="3"/>
      <c r="BV25" s="3"/>
      <c r="BW25" s="3"/>
      <c r="BX25" s="3"/>
    </row>
    <row r="26" spans="1:76" ht="15">
      <c r="A26" s="14" t="s">
        <v>230</v>
      </c>
      <c r="B26" s="15"/>
      <c r="C26" s="15" t="s">
        <v>64</v>
      </c>
      <c r="D26" s="93">
        <v>163.32478789345035</v>
      </c>
      <c r="E26" s="81"/>
      <c r="F26" s="112" t="s">
        <v>345</v>
      </c>
      <c r="G26" s="15"/>
      <c r="H26" s="16" t="s">
        <v>230</v>
      </c>
      <c r="I26" s="66"/>
      <c r="J26" s="66"/>
      <c r="K26" s="114" t="s">
        <v>750</v>
      </c>
      <c r="L26" s="94">
        <v>1</v>
      </c>
      <c r="M26" s="95">
        <v>977.79052734375</v>
      </c>
      <c r="N26" s="95">
        <v>9254.310546875</v>
      </c>
      <c r="O26" s="77"/>
      <c r="P26" s="96"/>
      <c r="Q26" s="96"/>
      <c r="R26" s="97"/>
      <c r="S26" s="51">
        <v>0</v>
      </c>
      <c r="T26" s="51">
        <v>2</v>
      </c>
      <c r="U26" s="52">
        <v>0</v>
      </c>
      <c r="V26" s="52">
        <v>0.010526</v>
      </c>
      <c r="W26" s="52">
        <v>0.038563</v>
      </c>
      <c r="X26" s="52">
        <v>0.719231</v>
      </c>
      <c r="Y26" s="52">
        <v>0.5</v>
      </c>
      <c r="Z26" s="52">
        <v>0</v>
      </c>
      <c r="AA26" s="82">
        <v>26</v>
      </c>
      <c r="AB26" s="82"/>
      <c r="AC26" s="98"/>
      <c r="AD26" s="85" t="s">
        <v>518</v>
      </c>
      <c r="AE26" s="85">
        <v>390</v>
      </c>
      <c r="AF26" s="85">
        <v>382</v>
      </c>
      <c r="AG26" s="85">
        <v>21948</v>
      </c>
      <c r="AH26" s="85">
        <v>135041</v>
      </c>
      <c r="AI26" s="85"/>
      <c r="AJ26" s="85"/>
      <c r="AK26" s="85" t="s">
        <v>591</v>
      </c>
      <c r="AL26" s="85"/>
      <c r="AM26" s="85"/>
      <c r="AN26" s="87">
        <v>39707.87881944444</v>
      </c>
      <c r="AO26" s="85"/>
      <c r="AP26" s="85" t="b">
        <v>0</v>
      </c>
      <c r="AQ26" s="85" t="b">
        <v>0</v>
      </c>
      <c r="AR26" s="85" t="b">
        <v>0</v>
      </c>
      <c r="AS26" s="85"/>
      <c r="AT26" s="85">
        <v>15</v>
      </c>
      <c r="AU26" s="89" t="s">
        <v>659</v>
      </c>
      <c r="AV26" s="85" t="b">
        <v>0</v>
      </c>
      <c r="AW26" s="85" t="s">
        <v>684</v>
      </c>
      <c r="AX26" s="89" t="s">
        <v>708</v>
      </c>
      <c r="AY26" s="85" t="s">
        <v>66</v>
      </c>
      <c r="AZ26" s="85" t="str">
        <f>REPLACE(INDEX(GroupVertices[Group],MATCH(Vertices[[#This Row],[Vertex]],GroupVertices[Vertex],0)),1,1,"")</f>
        <v>1</v>
      </c>
      <c r="BA26" s="51"/>
      <c r="BB26" s="51"/>
      <c r="BC26" s="51"/>
      <c r="BD26" s="51"/>
      <c r="BE26" s="51"/>
      <c r="BF26" s="51"/>
      <c r="BG26" s="128" t="s">
        <v>1050</v>
      </c>
      <c r="BH26" s="128" t="s">
        <v>1050</v>
      </c>
      <c r="BI26" s="128" t="s">
        <v>1074</v>
      </c>
      <c r="BJ26" s="128" t="s">
        <v>1074</v>
      </c>
      <c r="BK26" s="128">
        <v>0</v>
      </c>
      <c r="BL26" s="131">
        <v>0</v>
      </c>
      <c r="BM26" s="128">
        <v>1</v>
      </c>
      <c r="BN26" s="131">
        <v>3.125</v>
      </c>
      <c r="BO26" s="128">
        <v>0</v>
      </c>
      <c r="BP26" s="131">
        <v>0</v>
      </c>
      <c r="BQ26" s="128">
        <v>31</v>
      </c>
      <c r="BR26" s="131">
        <v>96.875</v>
      </c>
      <c r="BS26" s="128">
        <v>32</v>
      </c>
      <c r="BT26" s="2"/>
      <c r="BU26" s="3"/>
      <c r="BV26" s="3"/>
      <c r="BW26" s="3"/>
      <c r="BX26" s="3"/>
    </row>
    <row r="27" spans="1:76" ht="15">
      <c r="A27" s="14" t="s">
        <v>231</v>
      </c>
      <c r="B27" s="15"/>
      <c r="C27" s="15" t="s">
        <v>64</v>
      </c>
      <c r="D27" s="93">
        <v>163.92601089522728</v>
      </c>
      <c r="E27" s="81"/>
      <c r="F27" s="112" t="s">
        <v>346</v>
      </c>
      <c r="G27" s="15"/>
      <c r="H27" s="16" t="s">
        <v>231</v>
      </c>
      <c r="I27" s="66"/>
      <c r="J27" s="66"/>
      <c r="K27" s="114" t="s">
        <v>751</v>
      </c>
      <c r="L27" s="94">
        <v>1</v>
      </c>
      <c r="M27" s="95">
        <v>400.3675537109375</v>
      </c>
      <c r="N27" s="95">
        <v>7616.81640625</v>
      </c>
      <c r="O27" s="77"/>
      <c r="P27" s="96"/>
      <c r="Q27" s="96"/>
      <c r="R27" s="97"/>
      <c r="S27" s="51">
        <v>0</v>
      </c>
      <c r="T27" s="51">
        <v>1</v>
      </c>
      <c r="U27" s="52">
        <v>0</v>
      </c>
      <c r="V27" s="52">
        <v>0.00813</v>
      </c>
      <c r="W27" s="52">
        <v>0.015614</v>
      </c>
      <c r="X27" s="52">
        <v>0.441226</v>
      </c>
      <c r="Y27" s="52">
        <v>0</v>
      </c>
      <c r="Z27" s="52">
        <v>0</v>
      </c>
      <c r="AA27" s="82">
        <v>27</v>
      </c>
      <c r="AB27" s="82"/>
      <c r="AC27" s="98"/>
      <c r="AD27" s="85" t="s">
        <v>519</v>
      </c>
      <c r="AE27" s="85">
        <v>234</v>
      </c>
      <c r="AF27" s="85">
        <v>554</v>
      </c>
      <c r="AG27" s="85">
        <v>126662</v>
      </c>
      <c r="AH27" s="85">
        <v>5366</v>
      </c>
      <c r="AI27" s="85"/>
      <c r="AJ27" s="85" t="s">
        <v>559</v>
      </c>
      <c r="AK27" s="85"/>
      <c r="AL27" s="85"/>
      <c r="AM27" s="85"/>
      <c r="AN27" s="87">
        <v>40462.17244212963</v>
      </c>
      <c r="AO27" s="85"/>
      <c r="AP27" s="85" t="b">
        <v>1</v>
      </c>
      <c r="AQ27" s="85" t="b">
        <v>0</v>
      </c>
      <c r="AR27" s="85" t="b">
        <v>0</v>
      </c>
      <c r="AS27" s="85"/>
      <c r="AT27" s="85">
        <v>33</v>
      </c>
      <c r="AU27" s="89" t="s">
        <v>659</v>
      </c>
      <c r="AV27" s="85" t="b">
        <v>0</v>
      </c>
      <c r="AW27" s="85" t="s">
        <v>684</v>
      </c>
      <c r="AX27" s="89" t="s">
        <v>709</v>
      </c>
      <c r="AY27" s="85" t="s">
        <v>66</v>
      </c>
      <c r="AZ27" s="85" t="str">
        <f>REPLACE(INDEX(GroupVertices[Group],MATCH(Vertices[[#This Row],[Vertex]],GroupVertices[Vertex],0)),1,1,"")</f>
        <v>1</v>
      </c>
      <c r="BA27" s="51"/>
      <c r="BB27" s="51"/>
      <c r="BC27" s="51"/>
      <c r="BD27" s="51"/>
      <c r="BE27" s="51"/>
      <c r="BF27" s="51"/>
      <c r="BG27" s="128" t="s">
        <v>1048</v>
      </c>
      <c r="BH27" s="128" t="s">
        <v>1048</v>
      </c>
      <c r="BI27" s="128" t="s">
        <v>1073</v>
      </c>
      <c r="BJ27" s="128" t="s">
        <v>1073</v>
      </c>
      <c r="BK27" s="128">
        <v>0</v>
      </c>
      <c r="BL27" s="131">
        <v>0</v>
      </c>
      <c r="BM27" s="128">
        <v>0</v>
      </c>
      <c r="BN27" s="131">
        <v>0</v>
      </c>
      <c r="BO27" s="128">
        <v>0</v>
      </c>
      <c r="BP27" s="131">
        <v>0</v>
      </c>
      <c r="BQ27" s="128">
        <v>27</v>
      </c>
      <c r="BR27" s="131">
        <v>100</v>
      </c>
      <c r="BS27" s="128">
        <v>27</v>
      </c>
      <c r="BT27" s="2"/>
      <c r="BU27" s="3"/>
      <c r="BV27" s="3"/>
      <c r="BW27" s="3"/>
      <c r="BX27" s="3"/>
    </row>
    <row r="28" spans="1:76" ht="15">
      <c r="A28" s="14" t="s">
        <v>232</v>
      </c>
      <c r="B28" s="15"/>
      <c r="C28" s="15" t="s">
        <v>64</v>
      </c>
      <c r="D28" s="93">
        <v>163.90853348238494</v>
      </c>
      <c r="E28" s="81"/>
      <c r="F28" s="112" t="s">
        <v>347</v>
      </c>
      <c r="G28" s="15"/>
      <c r="H28" s="16" t="s">
        <v>232</v>
      </c>
      <c r="I28" s="66"/>
      <c r="J28" s="66"/>
      <c r="K28" s="114" t="s">
        <v>752</v>
      </c>
      <c r="L28" s="94">
        <v>1</v>
      </c>
      <c r="M28" s="95">
        <v>2368.794921875</v>
      </c>
      <c r="N28" s="95">
        <v>8448.0244140625</v>
      </c>
      <c r="O28" s="77"/>
      <c r="P28" s="96"/>
      <c r="Q28" s="96"/>
      <c r="R28" s="97"/>
      <c r="S28" s="51">
        <v>0</v>
      </c>
      <c r="T28" s="51">
        <v>1</v>
      </c>
      <c r="U28" s="52">
        <v>0</v>
      </c>
      <c r="V28" s="52">
        <v>0.00813</v>
      </c>
      <c r="W28" s="52">
        <v>0.015614</v>
      </c>
      <c r="X28" s="52">
        <v>0.441226</v>
      </c>
      <c r="Y28" s="52">
        <v>0</v>
      </c>
      <c r="Z28" s="52">
        <v>0</v>
      </c>
      <c r="AA28" s="82">
        <v>28</v>
      </c>
      <c r="AB28" s="82"/>
      <c r="AC28" s="98"/>
      <c r="AD28" s="85" t="s">
        <v>520</v>
      </c>
      <c r="AE28" s="85">
        <v>2041</v>
      </c>
      <c r="AF28" s="85">
        <v>549</v>
      </c>
      <c r="AG28" s="85">
        <v>13128</v>
      </c>
      <c r="AH28" s="85">
        <v>79683</v>
      </c>
      <c r="AI28" s="85"/>
      <c r="AJ28" s="85" t="s">
        <v>560</v>
      </c>
      <c r="AK28" s="85" t="s">
        <v>590</v>
      </c>
      <c r="AL28" s="85"/>
      <c r="AM28" s="85"/>
      <c r="AN28" s="87">
        <v>40821.222604166665</v>
      </c>
      <c r="AO28" s="89" t="s">
        <v>645</v>
      </c>
      <c r="AP28" s="85" t="b">
        <v>1</v>
      </c>
      <c r="AQ28" s="85" t="b">
        <v>0</v>
      </c>
      <c r="AR28" s="85" t="b">
        <v>0</v>
      </c>
      <c r="AS28" s="85"/>
      <c r="AT28" s="85">
        <v>14</v>
      </c>
      <c r="AU28" s="89" t="s">
        <v>659</v>
      </c>
      <c r="AV28" s="85" t="b">
        <v>0</v>
      </c>
      <c r="AW28" s="85" t="s">
        <v>684</v>
      </c>
      <c r="AX28" s="89" t="s">
        <v>710</v>
      </c>
      <c r="AY28" s="85" t="s">
        <v>66</v>
      </c>
      <c r="AZ28" s="85" t="str">
        <f>REPLACE(INDEX(GroupVertices[Group],MATCH(Vertices[[#This Row],[Vertex]],GroupVertices[Vertex],0)),1,1,"")</f>
        <v>1</v>
      </c>
      <c r="BA28" s="51"/>
      <c r="BB28" s="51"/>
      <c r="BC28" s="51"/>
      <c r="BD28" s="51"/>
      <c r="BE28" s="51"/>
      <c r="BF28" s="51"/>
      <c r="BG28" s="128" t="s">
        <v>1048</v>
      </c>
      <c r="BH28" s="128" t="s">
        <v>1048</v>
      </c>
      <c r="BI28" s="128" t="s">
        <v>1073</v>
      </c>
      <c r="BJ28" s="128" t="s">
        <v>1073</v>
      </c>
      <c r="BK28" s="128">
        <v>0</v>
      </c>
      <c r="BL28" s="131">
        <v>0</v>
      </c>
      <c r="BM28" s="128">
        <v>0</v>
      </c>
      <c r="BN28" s="131">
        <v>0</v>
      </c>
      <c r="BO28" s="128">
        <v>0</v>
      </c>
      <c r="BP28" s="131">
        <v>0</v>
      </c>
      <c r="BQ28" s="128">
        <v>27</v>
      </c>
      <c r="BR28" s="131">
        <v>100</v>
      </c>
      <c r="BS28" s="128">
        <v>27</v>
      </c>
      <c r="BT28" s="2"/>
      <c r="BU28" s="3"/>
      <c r="BV28" s="3"/>
      <c r="BW28" s="3"/>
      <c r="BX28" s="3"/>
    </row>
    <row r="29" spans="1:76" ht="15">
      <c r="A29" s="14" t="s">
        <v>233</v>
      </c>
      <c r="B29" s="15"/>
      <c r="C29" s="15" t="s">
        <v>64</v>
      </c>
      <c r="D29" s="93">
        <v>182.62334715397643</v>
      </c>
      <c r="E29" s="81"/>
      <c r="F29" s="112" t="s">
        <v>348</v>
      </c>
      <c r="G29" s="15"/>
      <c r="H29" s="16" t="s">
        <v>233</v>
      </c>
      <c r="I29" s="66"/>
      <c r="J29" s="66"/>
      <c r="K29" s="114" t="s">
        <v>753</v>
      </c>
      <c r="L29" s="94">
        <v>1</v>
      </c>
      <c r="M29" s="95">
        <v>1711.775390625</v>
      </c>
      <c r="N29" s="95">
        <v>9601.86328125</v>
      </c>
      <c r="O29" s="77"/>
      <c r="P29" s="96"/>
      <c r="Q29" s="96"/>
      <c r="R29" s="97"/>
      <c r="S29" s="51">
        <v>0</v>
      </c>
      <c r="T29" s="51">
        <v>1</v>
      </c>
      <c r="U29" s="52">
        <v>0</v>
      </c>
      <c r="V29" s="52">
        <v>0.00813</v>
      </c>
      <c r="W29" s="52">
        <v>0.015614</v>
      </c>
      <c r="X29" s="52">
        <v>0.441226</v>
      </c>
      <c r="Y29" s="52">
        <v>0</v>
      </c>
      <c r="Z29" s="52">
        <v>0</v>
      </c>
      <c r="AA29" s="82">
        <v>29</v>
      </c>
      <c r="AB29" s="82"/>
      <c r="AC29" s="98"/>
      <c r="AD29" s="85" t="s">
        <v>521</v>
      </c>
      <c r="AE29" s="85">
        <v>1670</v>
      </c>
      <c r="AF29" s="85">
        <v>5903</v>
      </c>
      <c r="AG29" s="85">
        <v>55689</v>
      </c>
      <c r="AH29" s="85">
        <v>45318</v>
      </c>
      <c r="AI29" s="85"/>
      <c r="AJ29" s="85" t="s">
        <v>561</v>
      </c>
      <c r="AK29" s="85" t="s">
        <v>590</v>
      </c>
      <c r="AL29" s="89" t="s">
        <v>614</v>
      </c>
      <c r="AM29" s="85"/>
      <c r="AN29" s="87">
        <v>42893.06520833333</v>
      </c>
      <c r="AO29" s="89" t="s">
        <v>646</v>
      </c>
      <c r="AP29" s="85" t="b">
        <v>0</v>
      </c>
      <c r="AQ29" s="85" t="b">
        <v>0</v>
      </c>
      <c r="AR29" s="85" t="b">
        <v>0</v>
      </c>
      <c r="AS29" s="85"/>
      <c r="AT29" s="85">
        <v>223</v>
      </c>
      <c r="AU29" s="89" t="s">
        <v>659</v>
      </c>
      <c r="AV29" s="85" t="b">
        <v>0</v>
      </c>
      <c r="AW29" s="85" t="s">
        <v>684</v>
      </c>
      <c r="AX29" s="89" t="s">
        <v>711</v>
      </c>
      <c r="AY29" s="85" t="s">
        <v>66</v>
      </c>
      <c r="AZ29" s="85" t="str">
        <f>REPLACE(INDEX(GroupVertices[Group],MATCH(Vertices[[#This Row],[Vertex]],GroupVertices[Vertex],0)),1,1,"")</f>
        <v>1</v>
      </c>
      <c r="BA29" s="51"/>
      <c r="BB29" s="51"/>
      <c r="BC29" s="51"/>
      <c r="BD29" s="51"/>
      <c r="BE29" s="51"/>
      <c r="BF29" s="51"/>
      <c r="BG29" s="128" t="s">
        <v>1048</v>
      </c>
      <c r="BH29" s="128" t="s">
        <v>1048</v>
      </c>
      <c r="BI29" s="128" t="s">
        <v>1073</v>
      </c>
      <c r="BJ29" s="128" t="s">
        <v>1073</v>
      </c>
      <c r="BK29" s="128">
        <v>0</v>
      </c>
      <c r="BL29" s="131">
        <v>0</v>
      </c>
      <c r="BM29" s="128">
        <v>0</v>
      </c>
      <c r="BN29" s="131">
        <v>0</v>
      </c>
      <c r="BO29" s="128">
        <v>0</v>
      </c>
      <c r="BP29" s="131">
        <v>0</v>
      </c>
      <c r="BQ29" s="128">
        <v>27</v>
      </c>
      <c r="BR29" s="131">
        <v>100</v>
      </c>
      <c r="BS29" s="128">
        <v>27</v>
      </c>
      <c r="BT29" s="2"/>
      <c r="BU29" s="3"/>
      <c r="BV29" s="3"/>
      <c r="BW29" s="3"/>
      <c r="BX29" s="3"/>
    </row>
    <row r="30" spans="1:76" ht="15">
      <c r="A30" s="14" t="s">
        <v>234</v>
      </c>
      <c r="B30" s="15"/>
      <c r="C30" s="15" t="s">
        <v>64</v>
      </c>
      <c r="D30" s="93">
        <v>162.6291868623247</v>
      </c>
      <c r="E30" s="81"/>
      <c r="F30" s="112" t="s">
        <v>349</v>
      </c>
      <c r="G30" s="15"/>
      <c r="H30" s="16" t="s">
        <v>234</v>
      </c>
      <c r="I30" s="66"/>
      <c r="J30" s="66"/>
      <c r="K30" s="114" t="s">
        <v>754</v>
      </c>
      <c r="L30" s="94">
        <v>1</v>
      </c>
      <c r="M30" s="95">
        <v>1680.9376220703125</v>
      </c>
      <c r="N30" s="95">
        <v>383.9617614746094</v>
      </c>
      <c r="O30" s="77"/>
      <c r="P30" s="96"/>
      <c r="Q30" s="96"/>
      <c r="R30" s="97"/>
      <c r="S30" s="51">
        <v>0</v>
      </c>
      <c r="T30" s="51">
        <v>2</v>
      </c>
      <c r="U30" s="52">
        <v>0</v>
      </c>
      <c r="V30" s="52">
        <v>0.010526</v>
      </c>
      <c r="W30" s="52">
        <v>0.038563</v>
      </c>
      <c r="X30" s="52">
        <v>0.719231</v>
      </c>
      <c r="Y30" s="52">
        <v>0.5</v>
      </c>
      <c r="Z30" s="52">
        <v>0</v>
      </c>
      <c r="AA30" s="82">
        <v>30</v>
      </c>
      <c r="AB30" s="82"/>
      <c r="AC30" s="98"/>
      <c r="AD30" s="85" t="s">
        <v>522</v>
      </c>
      <c r="AE30" s="85">
        <v>246</v>
      </c>
      <c r="AF30" s="85">
        <v>183</v>
      </c>
      <c r="AG30" s="85">
        <v>9507</v>
      </c>
      <c r="AH30" s="85">
        <v>31265</v>
      </c>
      <c r="AI30" s="85"/>
      <c r="AJ30" s="85" t="s">
        <v>562</v>
      </c>
      <c r="AK30" s="85" t="s">
        <v>592</v>
      </c>
      <c r="AL30" s="85"/>
      <c r="AM30" s="85"/>
      <c r="AN30" s="87">
        <v>42753.77736111111</v>
      </c>
      <c r="AO30" s="89" t="s">
        <v>647</v>
      </c>
      <c r="AP30" s="85" t="b">
        <v>0</v>
      </c>
      <c r="AQ30" s="85" t="b">
        <v>0</v>
      </c>
      <c r="AR30" s="85" t="b">
        <v>1</v>
      </c>
      <c r="AS30" s="85"/>
      <c r="AT30" s="85">
        <v>2</v>
      </c>
      <c r="AU30" s="89" t="s">
        <v>659</v>
      </c>
      <c r="AV30" s="85" t="b">
        <v>0</v>
      </c>
      <c r="AW30" s="85" t="s">
        <v>684</v>
      </c>
      <c r="AX30" s="89" t="s">
        <v>712</v>
      </c>
      <c r="AY30" s="85" t="s">
        <v>66</v>
      </c>
      <c r="AZ30" s="85" t="str">
        <f>REPLACE(INDEX(GroupVertices[Group],MATCH(Vertices[[#This Row],[Vertex]],GroupVertices[Vertex],0)),1,1,"")</f>
        <v>1</v>
      </c>
      <c r="BA30" s="51"/>
      <c r="BB30" s="51"/>
      <c r="BC30" s="51"/>
      <c r="BD30" s="51"/>
      <c r="BE30" s="51"/>
      <c r="BF30" s="51"/>
      <c r="BG30" s="128" t="s">
        <v>1051</v>
      </c>
      <c r="BH30" s="128" t="s">
        <v>1051</v>
      </c>
      <c r="BI30" s="128" t="s">
        <v>1075</v>
      </c>
      <c r="BJ30" s="128" t="s">
        <v>1075</v>
      </c>
      <c r="BK30" s="128">
        <v>3</v>
      </c>
      <c r="BL30" s="131">
        <v>7.6923076923076925</v>
      </c>
      <c r="BM30" s="128">
        <v>0</v>
      </c>
      <c r="BN30" s="131">
        <v>0</v>
      </c>
      <c r="BO30" s="128">
        <v>0</v>
      </c>
      <c r="BP30" s="131">
        <v>0</v>
      </c>
      <c r="BQ30" s="128">
        <v>36</v>
      </c>
      <c r="BR30" s="131">
        <v>92.3076923076923</v>
      </c>
      <c r="BS30" s="128">
        <v>39</v>
      </c>
      <c r="BT30" s="2"/>
      <c r="BU30" s="3"/>
      <c r="BV30" s="3"/>
      <c r="BW30" s="3"/>
      <c r="BX30" s="3"/>
    </row>
    <row r="31" spans="1:76" ht="15">
      <c r="A31" s="14" t="s">
        <v>235</v>
      </c>
      <c r="B31" s="15"/>
      <c r="C31" s="15" t="s">
        <v>64</v>
      </c>
      <c r="D31" s="93">
        <v>165.6353018712094</v>
      </c>
      <c r="E31" s="81"/>
      <c r="F31" s="112" t="s">
        <v>350</v>
      </c>
      <c r="G31" s="15"/>
      <c r="H31" s="16" t="s">
        <v>235</v>
      </c>
      <c r="I31" s="66"/>
      <c r="J31" s="66"/>
      <c r="K31" s="114" t="s">
        <v>755</v>
      </c>
      <c r="L31" s="94">
        <v>1</v>
      </c>
      <c r="M31" s="95">
        <v>2678.458251953125</v>
      </c>
      <c r="N31" s="95">
        <v>3427.342041015625</v>
      </c>
      <c r="O31" s="77"/>
      <c r="P31" s="96"/>
      <c r="Q31" s="96"/>
      <c r="R31" s="97"/>
      <c r="S31" s="51">
        <v>1</v>
      </c>
      <c r="T31" s="51">
        <v>2</v>
      </c>
      <c r="U31" s="52">
        <v>0</v>
      </c>
      <c r="V31" s="52">
        <v>0.010638</v>
      </c>
      <c r="W31" s="52">
        <v>0.047362</v>
      </c>
      <c r="X31" s="52">
        <v>1.003577</v>
      </c>
      <c r="Y31" s="52">
        <v>0.5</v>
      </c>
      <c r="Z31" s="52">
        <v>0</v>
      </c>
      <c r="AA31" s="82">
        <v>31</v>
      </c>
      <c r="AB31" s="82"/>
      <c r="AC31" s="98"/>
      <c r="AD31" s="85" t="s">
        <v>523</v>
      </c>
      <c r="AE31" s="85">
        <v>718</v>
      </c>
      <c r="AF31" s="85">
        <v>1043</v>
      </c>
      <c r="AG31" s="85">
        <v>668</v>
      </c>
      <c r="AH31" s="85">
        <v>10987</v>
      </c>
      <c r="AI31" s="85"/>
      <c r="AJ31" s="85"/>
      <c r="AK31" s="85"/>
      <c r="AL31" s="85"/>
      <c r="AM31" s="85"/>
      <c r="AN31" s="87">
        <v>42197.24466435185</v>
      </c>
      <c r="AO31" s="89" t="s">
        <v>648</v>
      </c>
      <c r="AP31" s="85" t="b">
        <v>0</v>
      </c>
      <c r="AQ31" s="85" t="b">
        <v>0</v>
      </c>
      <c r="AR31" s="85" t="b">
        <v>0</v>
      </c>
      <c r="AS31" s="85"/>
      <c r="AT31" s="85">
        <v>45</v>
      </c>
      <c r="AU31" s="89" t="s">
        <v>668</v>
      </c>
      <c r="AV31" s="85" t="b">
        <v>0</v>
      </c>
      <c r="AW31" s="85" t="s">
        <v>684</v>
      </c>
      <c r="AX31" s="89" t="s">
        <v>713</v>
      </c>
      <c r="AY31" s="85" t="s">
        <v>66</v>
      </c>
      <c r="AZ31" s="85" t="str">
        <f>REPLACE(INDEX(GroupVertices[Group],MATCH(Vertices[[#This Row],[Vertex]],GroupVertices[Vertex],0)),1,1,"")</f>
        <v>1</v>
      </c>
      <c r="BA31" s="51"/>
      <c r="BB31" s="51"/>
      <c r="BC31" s="51"/>
      <c r="BD31" s="51"/>
      <c r="BE31" s="51"/>
      <c r="BF31" s="51"/>
      <c r="BG31" s="128" t="s">
        <v>1052</v>
      </c>
      <c r="BH31" s="128" t="s">
        <v>1061</v>
      </c>
      <c r="BI31" s="128" t="s">
        <v>1076</v>
      </c>
      <c r="BJ31" s="128" t="s">
        <v>1085</v>
      </c>
      <c r="BK31" s="128">
        <v>11</v>
      </c>
      <c r="BL31" s="131">
        <v>15.942028985507246</v>
      </c>
      <c r="BM31" s="128">
        <v>1</v>
      </c>
      <c r="BN31" s="131">
        <v>1.4492753623188406</v>
      </c>
      <c r="BO31" s="128">
        <v>0</v>
      </c>
      <c r="BP31" s="131">
        <v>0</v>
      </c>
      <c r="BQ31" s="128">
        <v>57</v>
      </c>
      <c r="BR31" s="131">
        <v>82.6086956521739</v>
      </c>
      <c r="BS31" s="128">
        <v>69</v>
      </c>
      <c r="BT31" s="2"/>
      <c r="BU31" s="3"/>
      <c r="BV31" s="3"/>
      <c r="BW31" s="3"/>
      <c r="BX31" s="3"/>
    </row>
    <row r="32" spans="1:76" ht="15">
      <c r="A32" s="14" t="s">
        <v>236</v>
      </c>
      <c r="B32" s="15"/>
      <c r="C32" s="15" t="s">
        <v>64</v>
      </c>
      <c r="D32" s="93">
        <v>162.2132244366767</v>
      </c>
      <c r="E32" s="81"/>
      <c r="F32" s="112" t="s">
        <v>351</v>
      </c>
      <c r="G32" s="15"/>
      <c r="H32" s="16" t="s">
        <v>236</v>
      </c>
      <c r="I32" s="66"/>
      <c r="J32" s="66"/>
      <c r="K32" s="114" t="s">
        <v>756</v>
      </c>
      <c r="L32" s="94">
        <v>1</v>
      </c>
      <c r="M32" s="95">
        <v>2379.880859375</v>
      </c>
      <c r="N32" s="95">
        <v>1854.2449951171875</v>
      </c>
      <c r="O32" s="77"/>
      <c r="P32" s="96"/>
      <c r="Q32" s="96"/>
      <c r="R32" s="97"/>
      <c r="S32" s="51">
        <v>0</v>
      </c>
      <c r="T32" s="51">
        <v>3</v>
      </c>
      <c r="U32" s="52">
        <v>0</v>
      </c>
      <c r="V32" s="52">
        <v>0.010638</v>
      </c>
      <c r="W32" s="52">
        <v>0.047362</v>
      </c>
      <c r="X32" s="52">
        <v>1.003577</v>
      </c>
      <c r="Y32" s="52">
        <v>0.5</v>
      </c>
      <c r="Z32" s="52">
        <v>0</v>
      </c>
      <c r="AA32" s="82">
        <v>32</v>
      </c>
      <c r="AB32" s="82"/>
      <c r="AC32" s="98"/>
      <c r="AD32" s="85" t="s">
        <v>524</v>
      </c>
      <c r="AE32" s="85">
        <v>307</v>
      </c>
      <c r="AF32" s="85">
        <v>64</v>
      </c>
      <c r="AG32" s="85">
        <v>6862</v>
      </c>
      <c r="AH32" s="85">
        <v>5698</v>
      </c>
      <c r="AI32" s="85"/>
      <c r="AJ32" s="85"/>
      <c r="AK32" s="85"/>
      <c r="AL32" s="85"/>
      <c r="AM32" s="85"/>
      <c r="AN32" s="87">
        <v>40156.21734953704</v>
      </c>
      <c r="AO32" s="85"/>
      <c r="AP32" s="85" t="b">
        <v>1</v>
      </c>
      <c r="AQ32" s="85" t="b">
        <v>0</v>
      </c>
      <c r="AR32" s="85" t="b">
        <v>0</v>
      </c>
      <c r="AS32" s="85"/>
      <c r="AT32" s="85">
        <v>6</v>
      </c>
      <c r="AU32" s="89" t="s">
        <v>659</v>
      </c>
      <c r="AV32" s="85" t="b">
        <v>0</v>
      </c>
      <c r="AW32" s="85" t="s">
        <v>684</v>
      </c>
      <c r="AX32" s="89" t="s">
        <v>714</v>
      </c>
      <c r="AY32" s="85" t="s">
        <v>66</v>
      </c>
      <c r="AZ32" s="85" t="str">
        <f>REPLACE(INDEX(GroupVertices[Group],MATCH(Vertices[[#This Row],[Vertex]],GroupVertices[Vertex],0)),1,1,"")</f>
        <v>1</v>
      </c>
      <c r="BA32" s="51"/>
      <c r="BB32" s="51"/>
      <c r="BC32" s="51"/>
      <c r="BD32" s="51"/>
      <c r="BE32" s="51"/>
      <c r="BF32" s="51"/>
      <c r="BG32" s="128" t="s">
        <v>1053</v>
      </c>
      <c r="BH32" s="128" t="s">
        <v>1053</v>
      </c>
      <c r="BI32" s="128" t="s">
        <v>1077</v>
      </c>
      <c r="BJ32" s="128" t="s">
        <v>1077</v>
      </c>
      <c r="BK32" s="128">
        <v>1</v>
      </c>
      <c r="BL32" s="131">
        <v>2.857142857142857</v>
      </c>
      <c r="BM32" s="128">
        <v>2</v>
      </c>
      <c r="BN32" s="131">
        <v>5.714285714285714</v>
      </c>
      <c r="BO32" s="128">
        <v>0</v>
      </c>
      <c r="BP32" s="131">
        <v>0</v>
      </c>
      <c r="BQ32" s="128">
        <v>32</v>
      </c>
      <c r="BR32" s="131">
        <v>91.42857142857143</v>
      </c>
      <c r="BS32" s="128">
        <v>35</v>
      </c>
      <c r="BT32" s="2"/>
      <c r="BU32" s="3"/>
      <c r="BV32" s="3"/>
      <c r="BW32" s="3"/>
      <c r="BX32" s="3"/>
    </row>
    <row r="33" spans="1:76" ht="15">
      <c r="A33" s="14" t="s">
        <v>237</v>
      </c>
      <c r="B33" s="15"/>
      <c r="C33" s="15" t="s">
        <v>64</v>
      </c>
      <c r="D33" s="93">
        <v>164.54820679241504</v>
      </c>
      <c r="E33" s="81"/>
      <c r="F33" s="112" t="s">
        <v>352</v>
      </c>
      <c r="G33" s="15"/>
      <c r="H33" s="16" t="s">
        <v>237</v>
      </c>
      <c r="I33" s="66"/>
      <c r="J33" s="66"/>
      <c r="K33" s="114" t="s">
        <v>757</v>
      </c>
      <c r="L33" s="94">
        <v>1</v>
      </c>
      <c r="M33" s="95">
        <v>945.8131103515625</v>
      </c>
      <c r="N33" s="95">
        <v>896.6582641601562</v>
      </c>
      <c r="O33" s="77"/>
      <c r="P33" s="96"/>
      <c r="Q33" s="96"/>
      <c r="R33" s="97"/>
      <c r="S33" s="51">
        <v>0</v>
      </c>
      <c r="T33" s="51">
        <v>1</v>
      </c>
      <c r="U33" s="52">
        <v>0</v>
      </c>
      <c r="V33" s="52">
        <v>0.00813</v>
      </c>
      <c r="W33" s="52">
        <v>0.015614</v>
      </c>
      <c r="X33" s="52">
        <v>0.441226</v>
      </c>
      <c r="Y33" s="52">
        <v>0</v>
      </c>
      <c r="Z33" s="52">
        <v>0</v>
      </c>
      <c r="AA33" s="82">
        <v>33</v>
      </c>
      <c r="AB33" s="82"/>
      <c r="AC33" s="98"/>
      <c r="AD33" s="85" t="s">
        <v>525</v>
      </c>
      <c r="AE33" s="85">
        <v>514</v>
      </c>
      <c r="AF33" s="85">
        <v>732</v>
      </c>
      <c r="AG33" s="85">
        <v>332311</v>
      </c>
      <c r="AH33" s="85">
        <v>142709</v>
      </c>
      <c r="AI33" s="85"/>
      <c r="AJ33" s="85" t="s">
        <v>563</v>
      </c>
      <c r="AK33" s="85" t="s">
        <v>593</v>
      </c>
      <c r="AL33" s="85"/>
      <c r="AM33" s="85"/>
      <c r="AN33" s="87">
        <v>40802.77804398148</v>
      </c>
      <c r="AO33" s="89" t="s">
        <v>649</v>
      </c>
      <c r="AP33" s="85" t="b">
        <v>1</v>
      </c>
      <c r="AQ33" s="85" t="b">
        <v>0</v>
      </c>
      <c r="AR33" s="85" t="b">
        <v>1</v>
      </c>
      <c r="AS33" s="85"/>
      <c r="AT33" s="85">
        <v>85</v>
      </c>
      <c r="AU33" s="89" t="s">
        <v>659</v>
      </c>
      <c r="AV33" s="85" t="b">
        <v>0</v>
      </c>
      <c r="AW33" s="85" t="s">
        <v>684</v>
      </c>
      <c r="AX33" s="89" t="s">
        <v>715</v>
      </c>
      <c r="AY33" s="85" t="s">
        <v>66</v>
      </c>
      <c r="AZ33" s="85" t="str">
        <f>REPLACE(INDEX(GroupVertices[Group],MATCH(Vertices[[#This Row],[Vertex]],GroupVertices[Vertex],0)),1,1,"")</f>
        <v>1</v>
      </c>
      <c r="BA33" s="51"/>
      <c r="BB33" s="51"/>
      <c r="BC33" s="51"/>
      <c r="BD33" s="51"/>
      <c r="BE33" s="51"/>
      <c r="BF33" s="51"/>
      <c r="BG33" s="128" t="s">
        <v>1048</v>
      </c>
      <c r="BH33" s="128" t="s">
        <v>1048</v>
      </c>
      <c r="BI33" s="128" t="s">
        <v>1073</v>
      </c>
      <c r="BJ33" s="128" t="s">
        <v>1073</v>
      </c>
      <c r="BK33" s="128">
        <v>0</v>
      </c>
      <c r="BL33" s="131">
        <v>0</v>
      </c>
      <c r="BM33" s="128">
        <v>0</v>
      </c>
      <c r="BN33" s="131">
        <v>0</v>
      </c>
      <c r="BO33" s="128">
        <v>0</v>
      </c>
      <c r="BP33" s="131">
        <v>0</v>
      </c>
      <c r="BQ33" s="128">
        <v>27</v>
      </c>
      <c r="BR33" s="131">
        <v>100</v>
      </c>
      <c r="BS33" s="128">
        <v>27</v>
      </c>
      <c r="BT33" s="2"/>
      <c r="BU33" s="3"/>
      <c r="BV33" s="3"/>
      <c r="BW33" s="3"/>
      <c r="BX33" s="3"/>
    </row>
    <row r="34" spans="1:76" ht="15">
      <c r="A34" s="14" t="s">
        <v>239</v>
      </c>
      <c r="B34" s="15"/>
      <c r="C34" s="15" t="s">
        <v>64</v>
      </c>
      <c r="D34" s="93">
        <v>164.21613594841034</v>
      </c>
      <c r="E34" s="81"/>
      <c r="F34" s="112" t="s">
        <v>353</v>
      </c>
      <c r="G34" s="15"/>
      <c r="H34" s="16" t="s">
        <v>239</v>
      </c>
      <c r="I34" s="66"/>
      <c r="J34" s="66"/>
      <c r="K34" s="114" t="s">
        <v>758</v>
      </c>
      <c r="L34" s="94">
        <v>260.6246912646682</v>
      </c>
      <c r="M34" s="95">
        <v>8687.2275390625</v>
      </c>
      <c r="N34" s="95">
        <v>7536.48291015625</v>
      </c>
      <c r="O34" s="77"/>
      <c r="P34" s="96"/>
      <c r="Q34" s="96"/>
      <c r="R34" s="97"/>
      <c r="S34" s="51">
        <v>1</v>
      </c>
      <c r="T34" s="51">
        <v>2</v>
      </c>
      <c r="U34" s="52">
        <v>35.333333</v>
      </c>
      <c r="V34" s="52">
        <v>0.008696</v>
      </c>
      <c r="W34" s="52">
        <v>0.024753</v>
      </c>
      <c r="X34" s="52">
        <v>1.023872</v>
      </c>
      <c r="Y34" s="52">
        <v>0</v>
      </c>
      <c r="Z34" s="52">
        <v>0</v>
      </c>
      <c r="AA34" s="82">
        <v>34</v>
      </c>
      <c r="AB34" s="82"/>
      <c r="AC34" s="98"/>
      <c r="AD34" s="85" t="s">
        <v>526</v>
      </c>
      <c r="AE34" s="85">
        <v>581</v>
      </c>
      <c r="AF34" s="85">
        <v>637</v>
      </c>
      <c r="AG34" s="85">
        <v>5034</v>
      </c>
      <c r="AH34" s="85">
        <v>855</v>
      </c>
      <c r="AI34" s="85"/>
      <c r="AJ34" s="85" t="s">
        <v>564</v>
      </c>
      <c r="AK34" s="85" t="s">
        <v>580</v>
      </c>
      <c r="AL34" s="89" t="s">
        <v>615</v>
      </c>
      <c r="AM34" s="85"/>
      <c r="AN34" s="87">
        <v>39973.69569444445</v>
      </c>
      <c r="AO34" s="89" t="s">
        <v>650</v>
      </c>
      <c r="AP34" s="85" t="b">
        <v>0</v>
      </c>
      <c r="AQ34" s="85" t="b">
        <v>0</v>
      </c>
      <c r="AR34" s="85" t="b">
        <v>0</v>
      </c>
      <c r="AS34" s="85"/>
      <c r="AT34" s="85">
        <v>44</v>
      </c>
      <c r="AU34" s="89" t="s">
        <v>669</v>
      </c>
      <c r="AV34" s="85" t="b">
        <v>0</v>
      </c>
      <c r="AW34" s="85" t="s">
        <v>684</v>
      </c>
      <c r="AX34" s="89" t="s">
        <v>716</v>
      </c>
      <c r="AY34" s="85" t="s">
        <v>66</v>
      </c>
      <c r="AZ34" s="85" t="str">
        <f>REPLACE(INDEX(GroupVertices[Group],MATCH(Vertices[[#This Row],[Vertex]],GroupVertices[Vertex],0)),1,1,"")</f>
        <v>4</v>
      </c>
      <c r="BA34" s="51"/>
      <c r="BB34" s="51"/>
      <c r="BC34" s="51"/>
      <c r="BD34" s="51"/>
      <c r="BE34" s="51" t="s">
        <v>316</v>
      </c>
      <c r="BF34" s="51" t="s">
        <v>316</v>
      </c>
      <c r="BG34" s="128" t="s">
        <v>1048</v>
      </c>
      <c r="BH34" s="128" t="s">
        <v>1048</v>
      </c>
      <c r="BI34" s="128" t="s">
        <v>1073</v>
      </c>
      <c r="BJ34" s="128" t="s">
        <v>1073</v>
      </c>
      <c r="BK34" s="128">
        <v>0</v>
      </c>
      <c r="BL34" s="131">
        <v>0</v>
      </c>
      <c r="BM34" s="128">
        <v>1</v>
      </c>
      <c r="BN34" s="131">
        <v>1.9607843137254901</v>
      </c>
      <c r="BO34" s="128">
        <v>0</v>
      </c>
      <c r="BP34" s="131">
        <v>0</v>
      </c>
      <c r="BQ34" s="128">
        <v>50</v>
      </c>
      <c r="BR34" s="131">
        <v>98.03921568627452</v>
      </c>
      <c r="BS34" s="128">
        <v>51</v>
      </c>
      <c r="BT34" s="2"/>
      <c r="BU34" s="3"/>
      <c r="BV34" s="3"/>
      <c r="BW34" s="3"/>
      <c r="BX34" s="3"/>
    </row>
    <row r="35" spans="1:76" ht="15">
      <c r="A35" s="14" t="s">
        <v>240</v>
      </c>
      <c r="B35" s="15"/>
      <c r="C35" s="15" t="s">
        <v>64</v>
      </c>
      <c r="D35" s="93">
        <v>166.96008976465976</v>
      </c>
      <c r="E35" s="81"/>
      <c r="F35" s="112" t="s">
        <v>354</v>
      </c>
      <c r="G35" s="15"/>
      <c r="H35" s="16" t="s">
        <v>240</v>
      </c>
      <c r="I35" s="66"/>
      <c r="J35" s="66"/>
      <c r="K35" s="114" t="s">
        <v>759</v>
      </c>
      <c r="L35" s="94">
        <v>1161.963253022792</v>
      </c>
      <c r="M35" s="95">
        <v>8105.10205078125</v>
      </c>
      <c r="N35" s="95">
        <v>1025.3878173828125</v>
      </c>
      <c r="O35" s="77"/>
      <c r="P35" s="96"/>
      <c r="Q35" s="96"/>
      <c r="R35" s="97"/>
      <c r="S35" s="51">
        <v>0</v>
      </c>
      <c r="T35" s="51">
        <v>3</v>
      </c>
      <c r="U35" s="52">
        <v>158</v>
      </c>
      <c r="V35" s="52">
        <v>0.010101</v>
      </c>
      <c r="W35" s="52">
        <v>0.024651</v>
      </c>
      <c r="X35" s="52">
        <v>1.317689</v>
      </c>
      <c r="Y35" s="52">
        <v>0</v>
      </c>
      <c r="Z35" s="52">
        <v>0</v>
      </c>
      <c r="AA35" s="82">
        <v>35</v>
      </c>
      <c r="AB35" s="82"/>
      <c r="AC35" s="98"/>
      <c r="AD35" s="85" t="s">
        <v>240</v>
      </c>
      <c r="AE35" s="85">
        <v>243</v>
      </c>
      <c r="AF35" s="85">
        <v>1422</v>
      </c>
      <c r="AG35" s="85">
        <v>7340</v>
      </c>
      <c r="AH35" s="85">
        <v>1104</v>
      </c>
      <c r="AI35" s="85"/>
      <c r="AJ35" s="85" t="s">
        <v>565</v>
      </c>
      <c r="AK35" s="85" t="s">
        <v>594</v>
      </c>
      <c r="AL35" s="89" t="s">
        <v>616</v>
      </c>
      <c r="AM35" s="85"/>
      <c r="AN35" s="87">
        <v>39425.55069444444</v>
      </c>
      <c r="AO35" s="89" t="s">
        <v>651</v>
      </c>
      <c r="AP35" s="85" t="b">
        <v>1</v>
      </c>
      <c r="AQ35" s="85" t="b">
        <v>0</v>
      </c>
      <c r="AR35" s="85" t="b">
        <v>1</v>
      </c>
      <c r="AS35" s="85"/>
      <c r="AT35" s="85">
        <v>101</v>
      </c>
      <c r="AU35" s="89" t="s">
        <v>659</v>
      </c>
      <c r="AV35" s="85" t="b">
        <v>0</v>
      </c>
      <c r="AW35" s="85" t="s">
        <v>684</v>
      </c>
      <c r="AX35" s="89" t="s">
        <v>717</v>
      </c>
      <c r="AY35" s="85" t="s">
        <v>66</v>
      </c>
      <c r="AZ35" s="85" t="str">
        <f>REPLACE(INDEX(GroupVertices[Group],MATCH(Vertices[[#This Row],[Vertex]],GroupVertices[Vertex],0)),1,1,"")</f>
        <v>5</v>
      </c>
      <c r="BA35" s="51" t="s">
        <v>300</v>
      </c>
      <c r="BB35" s="51" t="s">
        <v>300</v>
      </c>
      <c r="BC35" s="51" t="s">
        <v>310</v>
      </c>
      <c r="BD35" s="51" t="s">
        <v>310</v>
      </c>
      <c r="BE35" s="51" t="s">
        <v>317</v>
      </c>
      <c r="BF35" s="51" t="s">
        <v>317</v>
      </c>
      <c r="BG35" s="128" t="s">
        <v>1054</v>
      </c>
      <c r="BH35" s="128" t="s">
        <v>1054</v>
      </c>
      <c r="BI35" s="128" t="s">
        <v>1078</v>
      </c>
      <c r="BJ35" s="128" t="s">
        <v>1078</v>
      </c>
      <c r="BK35" s="128">
        <v>0</v>
      </c>
      <c r="BL35" s="131">
        <v>0</v>
      </c>
      <c r="BM35" s="128">
        <v>2</v>
      </c>
      <c r="BN35" s="131">
        <v>14.285714285714286</v>
      </c>
      <c r="BO35" s="128">
        <v>0</v>
      </c>
      <c r="BP35" s="131">
        <v>0</v>
      </c>
      <c r="BQ35" s="128">
        <v>12</v>
      </c>
      <c r="BR35" s="131">
        <v>85.71428571428571</v>
      </c>
      <c r="BS35" s="128">
        <v>14</v>
      </c>
      <c r="BT35" s="2"/>
      <c r="BU35" s="3"/>
      <c r="BV35" s="3"/>
      <c r="BW35" s="3"/>
      <c r="BX35" s="3"/>
    </row>
    <row r="36" spans="1:76" ht="15">
      <c r="A36" s="14" t="s">
        <v>249</v>
      </c>
      <c r="B36" s="15"/>
      <c r="C36" s="15" t="s">
        <v>64</v>
      </c>
      <c r="D36" s="93">
        <v>263.36549900307836</v>
      </c>
      <c r="E36" s="81"/>
      <c r="F36" s="112" t="s">
        <v>679</v>
      </c>
      <c r="G36" s="15"/>
      <c r="H36" s="16" t="s">
        <v>249</v>
      </c>
      <c r="I36" s="66"/>
      <c r="J36" s="66"/>
      <c r="K36" s="114" t="s">
        <v>760</v>
      </c>
      <c r="L36" s="94">
        <v>1</v>
      </c>
      <c r="M36" s="95">
        <v>8105.10205078125</v>
      </c>
      <c r="N36" s="95">
        <v>3715.314453125</v>
      </c>
      <c r="O36" s="77"/>
      <c r="P36" s="96"/>
      <c r="Q36" s="96"/>
      <c r="R36" s="97"/>
      <c r="S36" s="51">
        <v>1</v>
      </c>
      <c r="T36" s="51">
        <v>0</v>
      </c>
      <c r="U36" s="52">
        <v>0</v>
      </c>
      <c r="V36" s="52">
        <v>0.007194</v>
      </c>
      <c r="W36" s="52">
        <v>0.00458</v>
      </c>
      <c r="X36" s="52">
        <v>0.523344</v>
      </c>
      <c r="Y36" s="52">
        <v>0</v>
      </c>
      <c r="Z36" s="52">
        <v>0</v>
      </c>
      <c r="AA36" s="82">
        <v>36</v>
      </c>
      <c r="AB36" s="82"/>
      <c r="AC36" s="98"/>
      <c r="AD36" s="85" t="s">
        <v>527</v>
      </c>
      <c r="AE36" s="85">
        <v>2110</v>
      </c>
      <c r="AF36" s="85">
        <v>29002</v>
      </c>
      <c r="AG36" s="85">
        <v>26789</v>
      </c>
      <c r="AH36" s="85">
        <v>52902</v>
      </c>
      <c r="AI36" s="85"/>
      <c r="AJ36" s="85" t="s">
        <v>566</v>
      </c>
      <c r="AK36" s="85" t="s">
        <v>595</v>
      </c>
      <c r="AL36" s="85"/>
      <c r="AM36" s="85"/>
      <c r="AN36" s="87">
        <v>39696.883726851855</v>
      </c>
      <c r="AO36" s="85"/>
      <c r="AP36" s="85" t="b">
        <v>1</v>
      </c>
      <c r="AQ36" s="85" t="b">
        <v>0</v>
      </c>
      <c r="AR36" s="85" t="b">
        <v>1</v>
      </c>
      <c r="AS36" s="85"/>
      <c r="AT36" s="85">
        <v>1246</v>
      </c>
      <c r="AU36" s="89" t="s">
        <v>659</v>
      </c>
      <c r="AV36" s="85" t="b">
        <v>1</v>
      </c>
      <c r="AW36" s="85" t="s">
        <v>684</v>
      </c>
      <c r="AX36" s="89" t="s">
        <v>718</v>
      </c>
      <c r="AY36" s="85" t="s">
        <v>65</v>
      </c>
      <c r="AZ36" s="85" t="str">
        <f>REPLACE(INDEX(GroupVertices[Group],MATCH(Vertices[[#This Row],[Vertex]],GroupVertices[Vertex],0)),1,1,"")</f>
        <v>5</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250</v>
      </c>
      <c r="B37" s="15"/>
      <c r="C37" s="15" t="s">
        <v>64</v>
      </c>
      <c r="D37" s="93">
        <v>214.33086953257305</v>
      </c>
      <c r="E37" s="81"/>
      <c r="F37" s="112" t="s">
        <v>680</v>
      </c>
      <c r="G37" s="15"/>
      <c r="H37" s="16" t="s">
        <v>250</v>
      </c>
      <c r="I37" s="66"/>
      <c r="J37" s="66"/>
      <c r="K37" s="114" t="s">
        <v>761</v>
      </c>
      <c r="L37" s="94">
        <v>1</v>
      </c>
      <c r="M37" s="95">
        <v>8105.10205078125</v>
      </c>
      <c r="N37" s="95">
        <v>2370.35107421875</v>
      </c>
      <c r="O37" s="77"/>
      <c r="P37" s="96"/>
      <c r="Q37" s="96"/>
      <c r="R37" s="97"/>
      <c r="S37" s="51">
        <v>1</v>
      </c>
      <c r="T37" s="51">
        <v>0</v>
      </c>
      <c r="U37" s="52">
        <v>0</v>
      </c>
      <c r="V37" s="52">
        <v>0.007194</v>
      </c>
      <c r="W37" s="52">
        <v>0.00458</v>
      </c>
      <c r="X37" s="52">
        <v>0.523344</v>
      </c>
      <c r="Y37" s="52">
        <v>0</v>
      </c>
      <c r="Z37" s="52">
        <v>0</v>
      </c>
      <c r="AA37" s="82">
        <v>37</v>
      </c>
      <c r="AB37" s="82"/>
      <c r="AC37" s="98"/>
      <c r="AD37" s="85" t="s">
        <v>528</v>
      </c>
      <c r="AE37" s="85">
        <v>647</v>
      </c>
      <c r="AF37" s="85">
        <v>14974</v>
      </c>
      <c r="AG37" s="85">
        <v>5662</v>
      </c>
      <c r="AH37" s="85">
        <v>723</v>
      </c>
      <c r="AI37" s="85"/>
      <c r="AJ37" s="85" t="s">
        <v>567</v>
      </c>
      <c r="AK37" s="85" t="s">
        <v>596</v>
      </c>
      <c r="AL37" s="89" t="s">
        <v>617</v>
      </c>
      <c r="AM37" s="85"/>
      <c r="AN37" s="87">
        <v>40403.39722222222</v>
      </c>
      <c r="AO37" s="89" t="s">
        <v>652</v>
      </c>
      <c r="AP37" s="85" t="b">
        <v>0</v>
      </c>
      <c r="AQ37" s="85" t="b">
        <v>0</v>
      </c>
      <c r="AR37" s="85" t="b">
        <v>0</v>
      </c>
      <c r="AS37" s="85"/>
      <c r="AT37" s="85">
        <v>449</v>
      </c>
      <c r="AU37" s="89" t="s">
        <v>659</v>
      </c>
      <c r="AV37" s="85" t="b">
        <v>0</v>
      </c>
      <c r="AW37" s="85" t="s">
        <v>684</v>
      </c>
      <c r="AX37" s="89" t="s">
        <v>719</v>
      </c>
      <c r="AY37" s="85" t="s">
        <v>65</v>
      </c>
      <c r="AZ37" s="85" t="str">
        <f>REPLACE(INDEX(GroupVertices[Group],MATCH(Vertices[[#This Row],[Vertex]],GroupVertices[Vertex],0)),1,1,"")</f>
        <v>5</v>
      </c>
      <c r="BA37" s="51"/>
      <c r="BB37" s="51"/>
      <c r="BC37" s="51"/>
      <c r="BD37" s="51"/>
      <c r="BE37" s="51"/>
      <c r="BF37" s="51"/>
      <c r="BG37" s="51"/>
      <c r="BH37" s="51"/>
      <c r="BI37" s="51"/>
      <c r="BJ37" s="51"/>
      <c r="BK37" s="51"/>
      <c r="BL37" s="52"/>
      <c r="BM37" s="51"/>
      <c r="BN37" s="52"/>
      <c r="BO37" s="51"/>
      <c r="BP37" s="52"/>
      <c r="BQ37" s="51"/>
      <c r="BR37" s="52"/>
      <c r="BS37" s="51"/>
      <c r="BT37" s="2"/>
      <c r="BU37" s="3"/>
      <c r="BV37" s="3"/>
      <c r="BW37" s="3"/>
      <c r="BX37" s="3"/>
    </row>
    <row r="38" spans="1:76" ht="15">
      <c r="A38" s="14" t="s">
        <v>242</v>
      </c>
      <c r="B38" s="15"/>
      <c r="C38" s="15" t="s">
        <v>64</v>
      </c>
      <c r="D38" s="93">
        <v>163.37372464940893</v>
      </c>
      <c r="E38" s="81"/>
      <c r="F38" s="112" t="s">
        <v>355</v>
      </c>
      <c r="G38" s="15"/>
      <c r="H38" s="16" t="s">
        <v>242</v>
      </c>
      <c r="I38" s="66"/>
      <c r="J38" s="66"/>
      <c r="K38" s="114" t="s">
        <v>762</v>
      </c>
      <c r="L38" s="94">
        <v>1</v>
      </c>
      <c r="M38" s="95">
        <v>380.951171875</v>
      </c>
      <c r="N38" s="95">
        <v>2581.509521484375</v>
      </c>
      <c r="O38" s="77"/>
      <c r="P38" s="96"/>
      <c r="Q38" s="96"/>
      <c r="R38" s="97"/>
      <c r="S38" s="51">
        <v>0</v>
      </c>
      <c r="T38" s="51">
        <v>2</v>
      </c>
      <c r="U38" s="52">
        <v>0</v>
      </c>
      <c r="V38" s="52">
        <v>0.010526</v>
      </c>
      <c r="W38" s="52">
        <v>0.038563</v>
      </c>
      <c r="X38" s="52">
        <v>0.719231</v>
      </c>
      <c r="Y38" s="52">
        <v>0.5</v>
      </c>
      <c r="Z38" s="52">
        <v>0</v>
      </c>
      <c r="AA38" s="82">
        <v>38</v>
      </c>
      <c r="AB38" s="82"/>
      <c r="AC38" s="98"/>
      <c r="AD38" s="85" t="s">
        <v>529</v>
      </c>
      <c r="AE38" s="85">
        <v>136</v>
      </c>
      <c r="AF38" s="85">
        <v>396</v>
      </c>
      <c r="AG38" s="85">
        <v>38188</v>
      </c>
      <c r="AH38" s="85">
        <v>45795</v>
      </c>
      <c r="AI38" s="85"/>
      <c r="AJ38" s="85" t="s">
        <v>568</v>
      </c>
      <c r="AK38" s="85" t="s">
        <v>591</v>
      </c>
      <c r="AL38" s="85"/>
      <c r="AM38" s="85"/>
      <c r="AN38" s="87">
        <v>42500.622025462966</v>
      </c>
      <c r="AO38" s="89" t="s">
        <v>653</v>
      </c>
      <c r="AP38" s="85" t="b">
        <v>0</v>
      </c>
      <c r="AQ38" s="85" t="b">
        <v>0</v>
      </c>
      <c r="AR38" s="85" t="b">
        <v>0</v>
      </c>
      <c r="AS38" s="85"/>
      <c r="AT38" s="85">
        <v>20</v>
      </c>
      <c r="AU38" s="89" t="s">
        <v>659</v>
      </c>
      <c r="AV38" s="85" t="b">
        <v>0</v>
      </c>
      <c r="AW38" s="85" t="s">
        <v>684</v>
      </c>
      <c r="AX38" s="89" t="s">
        <v>720</v>
      </c>
      <c r="AY38" s="85" t="s">
        <v>66</v>
      </c>
      <c r="AZ38" s="85" t="str">
        <f>REPLACE(INDEX(GroupVertices[Group],MATCH(Vertices[[#This Row],[Vertex]],GroupVertices[Vertex],0)),1,1,"")</f>
        <v>1</v>
      </c>
      <c r="BA38" s="51"/>
      <c r="BB38" s="51"/>
      <c r="BC38" s="51"/>
      <c r="BD38" s="51"/>
      <c r="BE38" s="51"/>
      <c r="BF38" s="51"/>
      <c r="BG38" s="128" t="s">
        <v>1055</v>
      </c>
      <c r="BH38" s="128" t="s">
        <v>1055</v>
      </c>
      <c r="BI38" s="128" t="s">
        <v>1079</v>
      </c>
      <c r="BJ38" s="128" t="s">
        <v>1079</v>
      </c>
      <c r="BK38" s="128">
        <v>0</v>
      </c>
      <c r="BL38" s="131">
        <v>0</v>
      </c>
      <c r="BM38" s="128">
        <v>2</v>
      </c>
      <c r="BN38" s="131">
        <v>4.3478260869565215</v>
      </c>
      <c r="BO38" s="128">
        <v>0</v>
      </c>
      <c r="BP38" s="131">
        <v>0</v>
      </c>
      <c r="BQ38" s="128">
        <v>44</v>
      </c>
      <c r="BR38" s="131">
        <v>95.65217391304348</v>
      </c>
      <c r="BS38" s="128">
        <v>46</v>
      </c>
      <c r="BT38" s="2"/>
      <c r="BU38" s="3"/>
      <c r="BV38" s="3"/>
      <c r="BW38" s="3"/>
      <c r="BX38" s="3"/>
    </row>
    <row r="39" spans="1:76" ht="15">
      <c r="A39" s="14" t="s">
        <v>243</v>
      </c>
      <c r="B39" s="15"/>
      <c r="C39" s="15" t="s">
        <v>64</v>
      </c>
      <c r="D39" s="93">
        <v>347.01589234914786</v>
      </c>
      <c r="E39" s="81"/>
      <c r="F39" s="112" t="s">
        <v>356</v>
      </c>
      <c r="G39" s="15"/>
      <c r="H39" s="16" t="s">
        <v>243</v>
      </c>
      <c r="I39" s="66"/>
      <c r="J39" s="66"/>
      <c r="K39" s="114" t="s">
        <v>763</v>
      </c>
      <c r="L39" s="94">
        <v>588.8294952014137</v>
      </c>
      <c r="M39" s="95">
        <v>4092.47265625</v>
      </c>
      <c r="N39" s="95">
        <v>8545.9248046875</v>
      </c>
      <c r="O39" s="77"/>
      <c r="P39" s="96"/>
      <c r="Q39" s="96"/>
      <c r="R39" s="97"/>
      <c r="S39" s="51">
        <v>0</v>
      </c>
      <c r="T39" s="51">
        <v>2</v>
      </c>
      <c r="U39" s="52">
        <v>80</v>
      </c>
      <c r="V39" s="52">
        <v>0.009901</v>
      </c>
      <c r="W39" s="52">
        <v>0.023769</v>
      </c>
      <c r="X39" s="52">
        <v>0.869673</v>
      </c>
      <c r="Y39" s="52">
        <v>0</v>
      </c>
      <c r="Z39" s="52">
        <v>0</v>
      </c>
      <c r="AA39" s="82">
        <v>39</v>
      </c>
      <c r="AB39" s="82"/>
      <c r="AC39" s="98"/>
      <c r="AD39" s="85" t="s">
        <v>530</v>
      </c>
      <c r="AE39" s="85">
        <v>1047</v>
      </c>
      <c r="AF39" s="85">
        <v>52933</v>
      </c>
      <c r="AG39" s="85">
        <v>84302</v>
      </c>
      <c r="AH39" s="85">
        <v>9936</v>
      </c>
      <c r="AI39" s="85"/>
      <c r="AJ39" s="85" t="s">
        <v>569</v>
      </c>
      <c r="AK39" s="85" t="s">
        <v>585</v>
      </c>
      <c r="AL39" s="89" t="s">
        <v>618</v>
      </c>
      <c r="AM39" s="85"/>
      <c r="AN39" s="87">
        <v>39801.623391203706</v>
      </c>
      <c r="AO39" s="89" t="s">
        <v>654</v>
      </c>
      <c r="AP39" s="85" t="b">
        <v>0</v>
      </c>
      <c r="AQ39" s="85" t="b">
        <v>0</v>
      </c>
      <c r="AR39" s="85" t="b">
        <v>1</v>
      </c>
      <c r="AS39" s="85"/>
      <c r="AT39" s="85">
        <v>2205</v>
      </c>
      <c r="AU39" s="89" t="s">
        <v>659</v>
      </c>
      <c r="AV39" s="85" t="b">
        <v>0</v>
      </c>
      <c r="AW39" s="85" t="s">
        <v>684</v>
      </c>
      <c r="AX39" s="89" t="s">
        <v>721</v>
      </c>
      <c r="AY39" s="85" t="s">
        <v>66</v>
      </c>
      <c r="AZ39" s="85" t="str">
        <f>REPLACE(INDEX(GroupVertices[Group],MATCH(Vertices[[#This Row],[Vertex]],GroupVertices[Vertex],0)),1,1,"")</f>
        <v>2</v>
      </c>
      <c r="BA39" s="51" t="s">
        <v>1030</v>
      </c>
      <c r="BB39" s="51" t="s">
        <v>1030</v>
      </c>
      <c r="BC39" s="51" t="s">
        <v>1033</v>
      </c>
      <c r="BD39" s="51" t="s">
        <v>1033</v>
      </c>
      <c r="BE39" s="51" t="s">
        <v>1036</v>
      </c>
      <c r="BF39" s="51" t="s">
        <v>1036</v>
      </c>
      <c r="BG39" s="128" t="s">
        <v>1056</v>
      </c>
      <c r="BH39" s="128" t="s">
        <v>1056</v>
      </c>
      <c r="BI39" s="128" t="s">
        <v>1080</v>
      </c>
      <c r="BJ39" s="128" t="s">
        <v>1080</v>
      </c>
      <c r="BK39" s="128">
        <v>0</v>
      </c>
      <c r="BL39" s="131">
        <v>0</v>
      </c>
      <c r="BM39" s="128">
        <v>2</v>
      </c>
      <c r="BN39" s="131">
        <v>5.405405405405405</v>
      </c>
      <c r="BO39" s="128">
        <v>0</v>
      </c>
      <c r="BP39" s="131">
        <v>0</v>
      </c>
      <c r="BQ39" s="128">
        <v>35</v>
      </c>
      <c r="BR39" s="131">
        <v>94.5945945945946</v>
      </c>
      <c r="BS39" s="128">
        <v>37</v>
      </c>
      <c r="BT39" s="2"/>
      <c r="BU39" s="3"/>
      <c r="BV39" s="3"/>
      <c r="BW39" s="3"/>
      <c r="BX39" s="3"/>
    </row>
    <row r="40" spans="1:76" ht="15">
      <c r="A40" s="14" t="s">
        <v>251</v>
      </c>
      <c r="B40" s="15"/>
      <c r="C40" s="15" t="s">
        <v>64</v>
      </c>
      <c r="D40" s="93">
        <v>1000</v>
      </c>
      <c r="E40" s="81"/>
      <c r="F40" s="112" t="s">
        <v>681</v>
      </c>
      <c r="G40" s="15"/>
      <c r="H40" s="16" t="s">
        <v>251</v>
      </c>
      <c r="I40" s="66"/>
      <c r="J40" s="66"/>
      <c r="K40" s="114" t="s">
        <v>764</v>
      </c>
      <c r="L40" s="94">
        <v>1</v>
      </c>
      <c r="M40" s="95">
        <v>2995.152099609375</v>
      </c>
      <c r="N40" s="95">
        <v>9302.12890625</v>
      </c>
      <c r="O40" s="77"/>
      <c r="P40" s="96"/>
      <c r="Q40" s="96"/>
      <c r="R40" s="97"/>
      <c r="S40" s="51">
        <v>1</v>
      </c>
      <c r="T40" s="51">
        <v>0</v>
      </c>
      <c r="U40" s="52">
        <v>0</v>
      </c>
      <c r="V40" s="52">
        <v>0.007092</v>
      </c>
      <c r="W40" s="52">
        <v>0.004416</v>
      </c>
      <c r="X40" s="52">
        <v>0.51961</v>
      </c>
      <c r="Y40" s="52">
        <v>0</v>
      </c>
      <c r="Z40" s="52">
        <v>0</v>
      </c>
      <c r="AA40" s="82">
        <v>40</v>
      </c>
      <c r="AB40" s="82"/>
      <c r="AC40" s="98"/>
      <c r="AD40" s="85" t="s">
        <v>531</v>
      </c>
      <c r="AE40" s="85">
        <v>1644</v>
      </c>
      <c r="AF40" s="85">
        <v>14320680</v>
      </c>
      <c r="AG40" s="85">
        <v>334577</v>
      </c>
      <c r="AH40" s="85">
        <v>4499</v>
      </c>
      <c r="AI40" s="85"/>
      <c r="AJ40" s="85" t="s">
        <v>570</v>
      </c>
      <c r="AK40" s="85" t="s">
        <v>590</v>
      </c>
      <c r="AL40" s="89" t="s">
        <v>619</v>
      </c>
      <c r="AM40" s="85"/>
      <c r="AN40" s="87">
        <v>39168.471979166665</v>
      </c>
      <c r="AO40" s="89" t="s">
        <v>655</v>
      </c>
      <c r="AP40" s="85" t="b">
        <v>0</v>
      </c>
      <c r="AQ40" s="85" t="b">
        <v>0</v>
      </c>
      <c r="AR40" s="85" t="b">
        <v>1</v>
      </c>
      <c r="AS40" s="85"/>
      <c r="AT40" s="85">
        <v>91442</v>
      </c>
      <c r="AU40" s="89" t="s">
        <v>659</v>
      </c>
      <c r="AV40" s="85" t="b">
        <v>1</v>
      </c>
      <c r="AW40" s="85" t="s">
        <v>684</v>
      </c>
      <c r="AX40" s="89" t="s">
        <v>722</v>
      </c>
      <c r="AY40" s="85" t="s">
        <v>65</v>
      </c>
      <c r="AZ40" s="85" t="str">
        <f>REPLACE(INDEX(GroupVertices[Group],MATCH(Vertices[[#This Row],[Vertex]],GroupVertices[Vertex],0)),1,1,"")</f>
        <v>2</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244</v>
      </c>
      <c r="B41" s="15"/>
      <c r="C41" s="15" t="s">
        <v>64</v>
      </c>
      <c r="D41" s="93">
        <v>166.7888111188047</v>
      </c>
      <c r="E41" s="81"/>
      <c r="F41" s="112" t="s">
        <v>357</v>
      </c>
      <c r="G41" s="15"/>
      <c r="H41" s="16" t="s">
        <v>244</v>
      </c>
      <c r="I41" s="66"/>
      <c r="J41" s="66"/>
      <c r="K41" s="114" t="s">
        <v>765</v>
      </c>
      <c r="L41" s="94">
        <v>765.1783437618377</v>
      </c>
      <c r="M41" s="95">
        <v>9246.7060546875</v>
      </c>
      <c r="N41" s="95">
        <v>8593.0126953125</v>
      </c>
      <c r="O41" s="77"/>
      <c r="P41" s="96"/>
      <c r="Q41" s="96"/>
      <c r="R41" s="97"/>
      <c r="S41" s="51">
        <v>0</v>
      </c>
      <c r="T41" s="51">
        <v>3</v>
      </c>
      <c r="U41" s="52">
        <v>104</v>
      </c>
      <c r="V41" s="52">
        <v>0.010204</v>
      </c>
      <c r="W41" s="52">
        <v>0.028532</v>
      </c>
      <c r="X41" s="52">
        <v>1.113853</v>
      </c>
      <c r="Y41" s="52">
        <v>0</v>
      </c>
      <c r="Z41" s="52">
        <v>0</v>
      </c>
      <c r="AA41" s="82">
        <v>41</v>
      </c>
      <c r="AB41" s="82"/>
      <c r="AC41" s="98"/>
      <c r="AD41" s="85" t="s">
        <v>532</v>
      </c>
      <c r="AE41" s="85">
        <v>2473</v>
      </c>
      <c r="AF41" s="85">
        <v>1373</v>
      </c>
      <c r="AG41" s="85">
        <v>6312</v>
      </c>
      <c r="AH41" s="85">
        <v>3617</v>
      </c>
      <c r="AI41" s="85"/>
      <c r="AJ41" s="85" t="s">
        <v>571</v>
      </c>
      <c r="AK41" s="85"/>
      <c r="AL41" s="89" t="s">
        <v>620</v>
      </c>
      <c r="AM41" s="85"/>
      <c r="AN41" s="87">
        <v>42687.76697916666</v>
      </c>
      <c r="AO41" s="89" t="s">
        <v>656</v>
      </c>
      <c r="AP41" s="85" t="b">
        <v>1</v>
      </c>
      <c r="AQ41" s="85" t="b">
        <v>0</v>
      </c>
      <c r="AR41" s="85" t="b">
        <v>0</v>
      </c>
      <c r="AS41" s="85"/>
      <c r="AT41" s="85">
        <v>25</v>
      </c>
      <c r="AU41" s="85"/>
      <c r="AV41" s="85" t="b">
        <v>0</v>
      </c>
      <c r="AW41" s="85" t="s">
        <v>684</v>
      </c>
      <c r="AX41" s="89" t="s">
        <v>723</v>
      </c>
      <c r="AY41" s="85" t="s">
        <v>66</v>
      </c>
      <c r="AZ41" s="85" t="str">
        <f>REPLACE(INDEX(GroupVertices[Group],MATCH(Vertices[[#This Row],[Vertex]],GroupVertices[Vertex],0)),1,1,"")</f>
        <v>4</v>
      </c>
      <c r="BA41" s="51" t="s">
        <v>304</v>
      </c>
      <c r="BB41" s="51" t="s">
        <v>304</v>
      </c>
      <c r="BC41" s="51" t="s">
        <v>307</v>
      </c>
      <c r="BD41" s="51" t="s">
        <v>307</v>
      </c>
      <c r="BE41" s="51" t="s">
        <v>320</v>
      </c>
      <c r="BF41" s="51" t="s">
        <v>320</v>
      </c>
      <c r="BG41" s="128" t="s">
        <v>1057</v>
      </c>
      <c r="BH41" s="128" t="s">
        <v>1062</v>
      </c>
      <c r="BI41" s="128" t="s">
        <v>1081</v>
      </c>
      <c r="BJ41" s="128" t="s">
        <v>1086</v>
      </c>
      <c r="BK41" s="128">
        <v>0</v>
      </c>
      <c r="BL41" s="131">
        <v>0</v>
      </c>
      <c r="BM41" s="128">
        <v>2</v>
      </c>
      <c r="BN41" s="131">
        <v>7.6923076923076925</v>
      </c>
      <c r="BO41" s="128">
        <v>0</v>
      </c>
      <c r="BP41" s="131">
        <v>0</v>
      </c>
      <c r="BQ41" s="128">
        <v>24</v>
      </c>
      <c r="BR41" s="131">
        <v>92.3076923076923</v>
      </c>
      <c r="BS41" s="128">
        <v>26</v>
      </c>
      <c r="BT41" s="2"/>
      <c r="BU41" s="3"/>
      <c r="BV41" s="3"/>
      <c r="BW41" s="3"/>
      <c r="BX41" s="3"/>
    </row>
    <row r="42" spans="1:76" ht="15">
      <c r="A42" s="14" t="s">
        <v>252</v>
      </c>
      <c r="B42" s="15"/>
      <c r="C42" s="15" t="s">
        <v>64</v>
      </c>
      <c r="D42" s="93">
        <v>164.614620961216</v>
      </c>
      <c r="E42" s="81"/>
      <c r="F42" s="112" t="s">
        <v>682</v>
      </c>
      <c r="G42" s="15"/>
      <c r="H42" s="16" t="s">
        <v>252</v>
      </c>
      <c r="I42" s="66"/>
      <c r="J42" s="66"/>
      <c r="K42" s="114" t="s">
        <v>766</v>
      </c>
      <c r="L42" s="94">
        <v>1</v>
      </c>
      <c r="M42" s="95">
        <v>9785.115234375</v>
      </c>
      <c r="N42" s="95">
        <v>9611.7451171875</v>
      </c>
      <c r="O42" s="77"/>
      <c r="P42" s="96"/>
      <c r="Q42" s="96"/>
      <c r="R42" s="97"/>
      <c r="S42" s="51">
        <v>1</v>
      </c>
      <c r="T42" s="51">
        <v>0</v>
      </c>
      <c r="U42" s="52">
        <v>0</v>
      </c>
      <c r="V42" s="52">
        <v>0.007246</v>
      </c>
      <c r="W42" s="52">
        <v>0.005301</v>
      </c>
      <c r="X42" s="52">
        <v>0.465591</v>
      </c>
      <c r="Y42" s="52">
        <v>0</v>
      </c>
      <c r="Z42" s="52">
        <v>0</v>
      </c>
      <c r="AA42" s="82">
        <v>42</v>
      </c>
      <c r="AB42" s="82"/>
      <c r="AC42" s="98"/>
      <c r="AD42" s="85" t="s">
        <v>533</v>
      </c>
      <c r="AE42" s="85">
        <v>1407</v>
      </c>
      <c r="AF42" s="85">
        <v>751</v>
      </c>
      <c r="AG42" s="85">
        <v>909</v>
      </c>
      <c r="AH42" s="85">
        <v>1224</v>
      </c>
      <c r="AI42" s="85"/>
      <c r="AJ42" s="85" t="s">
        <v>572</v>
      </c>
      <c r="AK42" s="85" t="s">
        <v>597</v>
      </c>
      <c r="AL42" s="85"/>
      <c r="AM42" s="85"/>
      <c r="AN42" s="87">
        <v>40457.90143518519</v>
      </c>
      <c r="AO42" s="85"/>
      <c r="AP42" s="85" t="b">
        <v>1</v>
      </c>
      <c r="AQ42" s="85" t="b">
        <v>0</v>
      </c>
      <c r="AR42" s="85" t="b">
        <v>0</v>
      </c>
      <c r="AS42" s="85"/>
      <c r="AT42" s="85">
        <v>38</v>
      </c>
      <c r="AU42" s="89" t="s">
        <v>659</v>
      </c>
      <c r="AV42" s="85" t="b">
        <v>0</v>
      </c>
      <c r="AW42" s="85" t="s">
        <v>684</v>
      </c>
      <c r="AX42" s="89" t="s">
        <v>724</v>
      </c>
      <c r="AY42" s="85" t="s">
        <v>65</v>
      </c>
      <c r="AZ42" s="85" t="str">
        <f>REPLACE(INDEX(GroupVertices[Group],MATCH(Vertices[[#This Row],[Vertex]],GroupVertices[Vertex],0)),1,1,"")</f>
        <v>4</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245</v>
      </c>
      <c r="B43" s="15"/>
      <c r="C43" s="15" t="s">
        <v>64</v>
      </c>
      <c r="D43" s="93">
        <v>166.1106875005214</v>
      </c>
      <c r="E43" s="81"/>
      <c r="F43" s="112" t="s">
        <v>358</v>
      </c>
      <c r="G43" s="15"/>
      <c r="H43" s="16" t="s">
        <v>245</v>
      </c>
      <c r="I43" s="66"/>
      <c r="J43" s="66"/>
      <c r="K43" s="114" t="s">
        <v>767</v>
      </c>
      <c r="L43" s="94">
        <v>588.8294952014137</v>
      </c>
      <c r="M43" s="95">
        <v>6174.01171875</v>
      </c>
      <c r="N43" s="95">
        <v>5731.55859375</v>
      </c>
      <c r="O43" s="77"/>
      <c r="P43" s="96"/>
      <c r="Q43" s="96"/>
      <c r="R43" s="97"/>
      <c r="S43" s="51">
        <v>0</v>
      </c>
      <c r="T43" s="51">
        <v>2</v>
      </c>
      <c r="U43" s="52">
        <v>80</v>
      </c>
      <c r="V43" s="52">
        <v>0.009901</v>
      </c>
      <c r="W43" s="52">
        <v>0.023769</v>
      </c>
      <c r="X43" s="52">
        <v>0.869673</v>
      </c>
      <c r="Y43" s="52">
        <v>0</v>
      </c>
      <c r="Z43" s="52">
        <v>0</v>
      </c>
      <c r="AA43" s="82">
        <v>43</v>
      </c>
      <c r="AB43" s="82"/>
      <c r="AC43" s="98"/>
      <c r="AD43" s="85" t="s">
        <v>534</v>
      </c>
      <c r="AE43" s="85">
        <v>1072</v>
      </c>
      <c r="AF43" s="85">
        <v>1179</v>
      </c>
      <c r="AG43" s="85">
        <v>38062</v>
      </c>
      <c r="AH43" s="85">
        <v>13080</v>
      </c>
      <c r="AI43" s="85"/>
      <c r="AJ43" s="85" t="s">
        <v>573</v>
      </c>
      <c r="AK43" s="85" t="s">
        <v>598</v>
      </c>
      <c r="AL43" s="89" t="s">
        <v>621</v>
      </c>
      <c r="AM43" s="85"/>
      <c r="AN43" s="87">
        <v>40963.85841435185</v>
      </c>
      <c r="AO43" s="89" t="s">
        <v>657</v>
      </c>
      <c r="AP43" s="85" t="b">
        <v>0</v>
      </c>
      <c r="AQ43" s="85" t="b">
        <v>0</v>
      </c>
      <c r="AR43" s="85" t="b">
        <v>1</v>
      </c>
      <c r="AS43" s="85"/>
      <c r="AT43" s="85">
        <v>22</v>
      </c>
      <c r="AU43" s="89" t="s">
        <v>664</v>
      </c>
      <c r="AV43" s="85" t="b">
        <v>0</v>
      </c>
      <c r="AW43" s="85" t="s">
        <v>684</v>
      </c>
      <c r="AX43" s="89" t="s">
        <v>725</v>
      </c>
      <c r="AY43" s="85" t="s">
        <v>66</v>
      </c>
      <c r="AZ43" s="85" t="str">
        <f>REPLACE(INDEX(GroupVertices[Group],MATCH(Vertices[[#This Row],[Vertex]],GroupVertices[Vertex],0)),1,1,"")</f>
        <v>2</v>
      </c>
      <c r="BA43" s="51" t="s">
        <v>305</v>
      </c>
      <c r="BB43" s="51" t="s">
        <v>305</v>
      </c>
      <c r="BC43" s="51" t="s">
        <v>312</v>
      </c>
      <c r="BD43" s="51" t="s">
        <v>312</v>
      </c>
      <c r="BE43" s="51"/>
      <c r="BF43" s="51"/>
      <c r="BG43" s="128" t="s">
        <v>1058</v>
      </c>
      <c r="BH43" s="128" t="s">
        <v>1058</v>
      </c>
      <c r="BI43" s="128" t="s">
        <v>1082</v>
      </c>
      <c r="BJ43" s="128" t="s">
        <v>1082</v>
      </c>
      <c r="BK43" s="128">
        <v>0</v>
      </c>
      <c r="BL43" s="131">
        <v>0</v>
      </c>
      <c r="BM43" s="128">
        <v>0</v>
      </c>
      <c r="BN43" s="131">
        <v>0</v>
      </c>
      <c r="BO43" s="128">
        <v>0</v>
      </c>
      <c r="BP43" s="131">
        <v>0</v>
      </c>
      <c r="BQ43" s="128">
        <v>16</v>
      </c>
      <c r="BR43" s="131">
        <v>100</v>
      </c>
      <c r="BS43" s="128">
        <v>16</v>
      </c>
      <c r="BT43" s="2"/>
      <c r="BU43" s="3"/>
      <c r="BV43" s="3"/>
      <c r="BW43" s="3"/>
      <c r="BX43" s="3"/>
    </row>
    <row r="44" spans="1:76" ht="15">
      <c r="A44" s="99" t="s">
        <v>253</v>
      </c>
      <c r="B44" s="100"/>
      <c r="C44" s="100" t="s">
        <v>64</v>
      </c>
      <c r="D44" s="101">
        <v>1000</v>
      </c>
      <c r="E44" s="102"/>
      <c r="F44" s="113" t="s">
        <v>683</v>
      </c>
      <c r="G44" s="100"/>
      <c r="H44" s="103" t="s">
        <v>253</v>
      </c>
      <c r="I44" s="104"/>
      <c r="J44" s="104"/>
      <c r="K44" s="115" t="s">
        <v>768</v>
      </c>
      <c r="L44" s="105">
        <v>1</v>
      </c>
      <c r="M44" s="106">
        <v>7027.84228515625</v>
      </c>
      <c r="N44" s="106">
        <v>4411.32373046875</v>
      </c>
      <c r="O44" s="107"/>
      <c r="P44" s="108"/>
      <c r="Q44" s="108"/>
      <c r="R44" s="109"/>
      <c r="S44" s="51">
        <v>1</v>
      </c>
      <c r="T44" s="51">
        <v>0</v>
      </c>
      <c r="U44" s="52">
        <v>0</v>
      </c>
      <c r="V44" s="52">
        <v>0.007092</v>
      </c>
      <c r="W44" s="52">
        <v>0.004416</v>
      </c>
      <c r="X44" s="52">
        <v>0.51961</v>
      </c>
      <c r="Y44" s="52">
        <v>0</v>
      </c>
      <c r="Z44" s="52">
        <v>0</v>
      </c>
      <c r="AA44" s="110">
        <v>44</v>
      </c>
      <c r="AB44" s="110"/>
      <c r="AC44" s="111"/>
      <c r="AD44" s="85" t="s">
        <v>535</v>
      </c>
      <c r="AE44" s="85">
        <v>11081</v>
      </c>
      <c r="AF44" s="85">
        <v>239741</v>
      </c>
      <c r="AG44" s="85">
        <v>30258</v>
      </c>
      <c r="AH44" s="85">
        <v>57</v>
      </c>
      <c r="AI44" s="85">
        <v>-25200</v>
      </c>
      <c r="AJ44" s="85" t="s">
        <v>574</v>
      </c>
      <c r="AK44" s="85" t="s">
        <v>599</v>
      </c>
      <c r="AL44" s="89" t="s">
        <v>622</v>
      </c>
      <c r="AM44" s="85" t="s">
        <v>623</v>
      </c>
      <c r="AN44" s="87">
        <v>39380.226585648146</v>
      </c>
      <c r="AO44" s="89" t="s">
        <v>658</v>
      </c>
      <c r="AP44" s="85" t="b">
        <v>0</v>
      </c>
      <c r="AQ44" s="85" t="b">
        <v>0</v>
      </c>
      <c r="AR44" s="85" t="b">
        <v>0</v>
      </c>
      <c r="AS44" s="85" t="s">
        <v>453</v>
      </c>
      <c r="AT44" s="85">
        <v>4710</v>
      </c>
      <c r="AU44" s="89" t="s">
        <v>670</v>
      </c>
      <c r="AV44" s="85" t="b">
        <v>1</v>
      </c>
      <c r="AW44" s="85" t="s">
        <v>684</v>
      </c>
      <c r="AX44" s="89" t="s">
        <v>726</v>
      </c>
      <c r="AY44" s="85" t="s">
        <v>65</v>
      </c>
      <c r="AZ44" s="85" t="str">
        <f>REPLACE(INDEX(GroupVertices[Group],MATCH(Vertices[[#This Row],[Vertex]],GroupVertices[Vertex],0)),1,1,"")</f>
        <v>2</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hyperlinks>
    <hyperlink ref="AL3" r:id="rId1" display="https://t.co/fmmTluNv01"/>
    <hyperlink ref="AL4" r:id="rId2" display="https://t.co/X0iSUIL15g"/>
    <hyperlink ref="AL5" r:id="rId3" display="https://t.co/GqpGu1uAiF"/>
    <hyperlink ref="AL9" r:id="rId4" display="https://t.co/QEcTAHoEtE"/>
    <hyperlink ref="AL10" r:id="rId5" display="https://t.co/QEcTAHoEtE"/>
    <hyperlink ref="AL12" r:id="rId6" display="https://www.linkedin.com/in/chelsea-rice-98b9b7a/"/>
    <hyperlink ref="AL13" r:id="rId7" display="https://t.co/kIhQFSksoO"/>
    <hyperlink ref="AL16" r:id="rId8" display="https://t.co/VfFPwLhQJS"/>
    <hyperlink ref="AL17" r:id="rId9" display="https://t.co/qLkZEldUS3"/>
    <hyperlink ref="AL18" r:id="rId10" display="https://paper.li/phpress/1336435972"/>
    <hyperlink ref="AL21" r:id="rId11" display="https://t.co/PsL91SuG2D"/>
    <hyperlink ref="AL22" r:id="rId12" display="http://www.drdaveanddee.com/"/>
    <hyperlink ref="AL23" r:id="rId13" display="http://www.aikencountydemocrats.org/"/>
    <hyperlink ref="AL24" r:id="rId14" display="http://www.politico.com/politicopulse"/>
    <hyperlink ref="AL25" r:id="rId15" display="http://www.freedomworks.org/users/sanderson"/>
    <hyperlink ref="AL29" r:id="rId16" display="https://t.co/5wHhEAiTjE"/>
    <hyperlink ref="AL34" r:id="rId17" display="http://t.co/pQ69NMdnE5"/>
    <hyperlink ref="AL35" r:id="rId18" display="https://t.co/20MyaAkMb7"/>
    <hyperlink ref="AL37" r:id="rId19" display="http://t.co/EdSo1lTKmO"/>
    <hyperlink ref="AL39" r:id="rId20" display="http://t.co/G48vtkonlG"/>
    <hyperlink ref="AL40" r:id="rId21" display="http://washingtonpost.com/"/>
    <hyperlink ref="AL41" r:id="rId22" display="https://t.co/fp9zoTv3cJ"/>
    <hyperlink ref="AL43" r:id="rId23" display="https://t.co/fzrpfJ2GX9"/>
    <hyperlink ref="AL44" r:id="rId24" display="http://t.co/Q6GLUoLUtE"/>
    <hyperlink ref="AO3" r:id="rId25" display="https://pbs.twimg.com/profile_banners/922869448691740672/1546992878"/>
    <hyperlink ref="AO4" r:id="rId26" display="https://pbs.twimg.com/profile_banners/14240875/1532621378"/>
    <hyperlink ref="AO5" r:id="rId27" display="https://pbs.twimg.com/profile_banners/826872917036195840/1529944999"/>
    <hyperlink ref="AO6" r:id="rId28" display="https://pbs.twimg.com/profile_banners/1159907595303493633/1565378618"/>
    <hyperlink ref="AO7" r:id="rId29" display="https://pbs.twimg.com/profile_banners/3091574313/1549056117"/>
    <hyperlink ref="AO8" r:id="rId30" display="https://pbs.twimg.com/profile_banners/188143601/1378707115"/>
    <hyperlink ref="AO9" r:id="rId31" display="https://pbs.twimg.com/profile_banners/815671763002593292/1565234908"/>
    <hyperlink ref="AO10" r:id="rId32" display="https://pbs.twimg.com/profile_banners/105871249/1568919107"/>
    <hyperlink ref="AO11" r:id="rId33" display="https://pbs.twimg.com/profile_banners/1174601225842483200/1568882604"/>
    <hyperlink ref="AO12" r:id="rId34" display="https://pbs.twimg.com/profile_banners/16831853/1565380094"/>
    <hyperlink ref="AO13" r:id="rId35" display="https://pbs.twimg.com/profile_banners/84614572/1520348790"/>
    <hyperlink ref="AO14" r:id="rId36" display="https://pbs.twimg.com/profile_banners/992486556299677698/1525465098"/>
    <hyperlink ref="AO15" r:id="rId37" display="https://pbs.twimg.com/profile_banners/170315949/1398205583"/>
    <hyperlink ref="AO16" r:id="rId38" display="https://pbs.twimg.com/profile_banners/2821347189/1417799417"/>
    <hyperlink ref="AO17" r:id="rId39" display="https://pbs.twimg.com/profile_banners/19865528/1526316831"/>
    <hyperlink ref="AO18" r:id="rId40" display="https://pbs.twimg.com/profile_banners/47290331/1523739522"/>
    <hyperlink ref="AO19" r:id="rId41" display="https://pbs.twimg.com/profile_banners/709522772993687552/1461367934"/>
    <hyperlink ref="AO20" r:id="rId42" display="https://pbs.twimg.com/profile_banners/1058491618100215809/1541199481"/>
    <hyperlink ref="AO21" r:id="rId43" display="https://pbs.twimg.com/profile_banners/3241726321/1488915869"/>
    <hyperlink ref="AO24" r:id="rId44" display="https://pbs.twimg.com/profile_banners/16868756/1398374401"/>
    <hyperlink ref="AO25" r:id="rId45" display="https://pbs.twimg.com/profile_banners/924446329732063232/1569614125"/>
    <hyperlink ref="AO28" r:id="rId46" display="https://pbs.twimg.com/profile_banners/385261255/1481343498"/>
    <hyperlink ref="AO29" r:id="rId47" display="https://pbs.twimg.com/profile_banners/872265325072592901/1532124766"/>
    <hyperlink ref="AO30" r:id="rId48" display="https://pbs.twimg.com/profile_banners/821789101871529985/1520682234"/>
    <hyperlink ref="AO31" r:id="rId49" display="https://pbs.twimg.com/profile_banners/3277109490/1438333015"/>
    <hyperlink ref="AO33" r:id="rId50" display="https://pbs.twimg.com/profile_banners/374673775/1518451504"/>
    <hyperlink ref="AO34" r:id="rId51" display="https://pbs.twimg.com/profile_banners/45878166/1565614912"/>
    <hyperlink ref="AO35" r:id="rId52" display="https://pbs.twimg.com/profile_banners/10992962/1405692128"/>
    <hyperlink ref="AO37" r:id="rId53" display="https://pbs.twimg.com/profile_banners/177891462/1472736760"/>
    <hyperlink ref="AO38" r:id="rId54" display="https://pbs.twimg.com/profile_banners/730048680120754176/1473070468"/>
    <hyperlink ref="AO39" r:id="rId55" display="https://pbs.twimg.com/profile_banners/18243006/1399215101"/>
    <hyperlink ref="AO40" r:id="rId56" display="https://pbs.twimg.com/profile_banners/2467791/1469484132"/>
    <hyperlink ref="AO41" r:id="rId57" display="https://pbs.twimg.com/profile_banners/797867737661906945/1481215792"/>
    <hyperlink ref="AO43" r:id="rId58" display="https://pbs.twimg.com/profile_banners/502113839/1419956738"/>
    <hyperlink ref="AO44" r:id="rId59" display="https://pbs.twimg.com/profile_banners/9676152/1401365809"/>
    <hyperlink ref="AU3" r:id="rId60" display="http://abs.twimg.com/images/themes/theme1/bg.png"/>
    <hyperlink ref="AU4" r:id="rId61" display="http://abs.twimg.com/images/themes/theme1/bg.png"/>
    <hyperlink ref="AU5" r:id="rId62" display="http://abs.twimg.com/images/themes/theme1/bg.png"/>
    <hyperlink ref="AU7" r:id="rId63" display="http://abs.twimg.com/images/themes/theme1/bg.png"/>
    <hyperlink ref="AU8" r:id="rId64" display="http://abs.twimg.com/images/themes/theme19/bg.gif"/>
    <hyperlink ref="AU9" r:id="rId65" display="http://abs.twimg.com/images/themes/theme1/bg.png"/>
    <hyperlink ref="AU10" r:id="rId66" display="http://abs.twimg.com/images/themes/theme1/bg.png"/>
    <hyperlink ref="AU12" r:id="rId67" display="http://abs.twimg.com/images/themes/theme3/bg.gif"/>
    <hyperlink ref="AU13" r:id="rId68" display="http://abs.twimg.com/images/themes/theme14/bg.gif"/>
    <hyperlink ref="AU15" r:id="rId69" display="http://abs.twimg.com/images/themes/theme15/bg.png"/>
    <hyperlink ref="AU16" r:id="rId70" display="http://abs.twimg.com/images/themes/theme1/bg.png"/>
    <hyperlink ref="AU17" r:id="rId71" display="http://abs.twimg.com/images/themes/theme2/bg.gif"/>
    <hyperlink ref="AU18" r:id="rId72" display="http://abs.twimg.com/images/themes/theme9/bg.gif"/>
    <hyperlink ref="AU21" r:id="rId73" display="http://abs.twimg.com/images/themes/theme1/bg.png"/>
    <hyperlink ref="AU22" r:id="rId74" display="http://abs.twimg.com/images/themes/theme16/bg.gif"/>
    <hyperlink ref="AU23" r:id="rId75" display="http://abs.twimg.com/images/themes/theme1/bg.png"/>
    <hyperlink ref="AU24" r:id="rId76" display="http://abs.twimg.com/images/themes/theme6/bg.gif"/>
    <hyperlink ref="AU25" r:id="rId77" display="http://abs.twimg.com/images/themes/theme1/bg.png"/>
    <hyperlink ref="AU26" r:id="rId78" display="http://abs.twimg.com/images/themes/theme1/bg.png"/>
    <hyperlink ref="AU27" r:id="rId79" display="http://abs.twimg.com/images/themes/theme1/bg.png"/>
    <hyperlink ref="AU28" r:id="rId80" display="http://abs.twimg.com/images/themes/theme1/bg.png"/>
    <hyperlink ref="AU29" r:id="rId81" display="http://abs.twimg.com/images/themes/theme1/bg.png"/>
    <hyperlink ref="AU30" r:id="rId82" display="http://abs.twimg.com/images/themes/theme1/bg.png"/>
    <hyperlink ref="AU31" r:id="rId83" display="http://abs.twimg.com/images/themes/theme13/bg.gif"/>
    <hyperlink ref="AU32" r:id="rId84" display="http://abs.twimg.com/images/themes/theme1/bg.png"/>
    <hyperlink ref="AU33" r:id="rId85" display="http://abs.twimg.com/images/themes/theme1/bg.png"/>
    <hyperlink ref="AU34" r:id="rId86" display="http://abs.twimg.com/images/themes/theme4/bg.gif"/>
    <hyperlink ref="AU35" r:id="rId87" display="http://abs.twimg.com/images/themes/theme1/bg.png"/>
    <hyperlink ref="AU36" r:id="rId88" display="http://abs.twimg.com/images/themes/theme1/bg.png"/>
    <hyperlink ref="AU37" r:id="rId89" display="http://abs.twimg.com/images/themes/theme1/bg.png"/>
    <hyperlink ref="AU38" r:id="rId90" display="http://abs.twimg.com/images/themes/theme1/bg.png"/>
    <hyperlink ref="AU39" r:id="rId91" display="http://abs.twimg.com/images/themes/theme1/bg.png"/>
    <hyperlink ref="AU40" r:id="rId92" display="http://abs.twimg.com/images/themes/theme1/bg.png"/>
    <hyperlink ref="AU42" r:id="rId93" display="http://abs.twimg.com/images/themes/theme1/bg.png"/>
    <hyperlink ref="AU43" r:id="rId94" display="http://abs.twimg.com/images/themes/theme2/bg.gif"/>
    <hyperlink ref="AU44" r:id="rId95" display="http://pbs.twimg.com/profile_background_images/107753786/slideshare_june2010.png"/>
    <hyperlink ref="F3" r:id="rId96" display="http://pbs.twimg.com/profile_images/949140496831533062/dHIkv6F__normal.jpg"/>
    <hyperlink ref="F4" r:id="rId97" display="http://pbs.twimg.com/profile_images/1177293647546605571/SalIEOwX_normal.jpg"/>
    <hyperlink ref="F5" r:id="rId98" display="http://pbs.twimg.com/profile_images/1006665452158717953/xi2yH4h8_normal.jpg"/>
    <hyperlink ref="F6" r:id="rId99" display="http://pbs.twimg.com/profile_images/1159908842576195584/8sC8Uqy3_normal.jpg"/>
    <hyperlink ref="F7" r:id="rId100" display="http://pbs.twimg.com/profile_images/1091445511033417728/ntc9o_TR_normal.png"/>
    <hyperlink ref="F8" r:id="rId101" display="http://pbs.twimg.com/profile_images/1017555241242247168/5tfCCIQt_normal.jpg"/>
    <hyperlink ref="F9" r:id="rId102" display="http://pbs.twimg.com/profile_images/1175196416853106689/SnhYhv44_normal.jpg"/>
    <hyperlink ref="F10" r:id="rId103" display="http://pbs.twimg.com/profile_images/1175180490925649920/NT17Ri98_normal.jpg"/>
    <hyperlink ref="F11" r:id="rId104" display="http://pbs.twimg.com/profile_images/1175182200813154304/vG7dYQ59_normal.jpg"/>
    <hyperlink ref="F12" r:id="rId105" display="http://pbs.twimg.com/profile_images/903057288193347589/10sGDMBm_normal.jpg"/>
    <hyperlink ref="F13" r:id="rId106" display="http://pbs.twimg.com/profile_images/971039409540878337/2n-HSVxP_normal.jpg"/>
    <hyperlink ref="F14" r:id="rId107" display="http://pbs.twimg.com/profile_images/992502344649707520/850ZeMs3_normal.jpg"/>
    <hyperlink ref="F15" r:id="rId108" display="http://pbs.twimg.com/profile_images/453594841952178176/JVztKW_R_normal.jpeg"/>
    <hyperlink ref="F16" r:id="rId109" display="http://pbs.twimg.com/profile_images/846465628307410944/oKEwox33_normal.jpg"/>
    <hyperlink ref="F17" r:id="rId110" display="http://pbs.twimg.com/profile_images/985586438421938176/5FY3Re_L_normal.jpg"/>
    <hyperlink ref="F18" r:id="rId111" display="http://pbs.twimg.com/profile_images/1103137277805359104/TMxkxJiQ_normal.png"/>
    <hyperlink ref="F19" r:id="rId112" display="http://pbs.twimg.com/profile_images/709535597149478912/GYljRy8l_normal.jpg"/>
    <hyperlink ref="F20" r:id="rId113" display="http://pbs.twimg.com/profile_images/1158747369791524865/PRDiB5xT_normal.jpg"/>
    <hyperlink ref="F21" r:id="rId114" display="http://pbs.twimg.com/profile_images/838818867329671170/snQTOLvs_normal.jpg"/>
    <hyperlink ref="F22" r:id="rId115" display="http://pbs.twimg.com/profile_images/1906930117/bk4_front_normal.jpg"/>
    <hyperlink ref="F23" r:id="rId116" display="http://pbs.twimg.com/profile_images/378800000267475889/443ff5fdbc93a49e4fdfa9eae19f80d0_normal.jpeg"/>
    <hyperlink ref="F24" r:id="rId117" display="http://pbs.twimg.com/profile_images/903517610431713280/rB7vk8be_normal.jpg"/>
    <hyperlink ref="F25" r:id="rId118" display="http://pbs.twimg.com/profile_images/1177673110394429441/3N8ggS_M_normal.jpg"/>
    <hyperlink ref="F26" r:id="rId119" display="http://pbs.twimg.com/profile_images/1157675818291736576/wvUNtVBP_normal.jpg"/>
    <hyperlink ref="F27" r:id="rId120" display="http://pbs.twimg.com/profile_images/1256401918/P_00091_normal.JPG"/>
    <hyperlink ref="F28" r:id="rId121" display="http://pbs.twimg.com/profile_images/807439041008439296/c91P6Sxt_normal.jpg"/>
    <hyperlink ref="F29" r:id="rId122" display="http://pbs.twimg.com/profile_images/1153057810353180672/x71f4ANf_normal.jpg"/>
    <hyperlink ref="F30" r:id="rId123" display="http://pbs.twimg.com/profile_images/1008512507072393216/Ob9f2i1T_normal.jpg"/>
    <hyperlink ref="F31" r:id="rId124" display="http://pbs.twimg.com/profile_images/620124606125355008/Z7jolz_M_normal.jpg"/>
    <hyperlink ref="F32" r:id="rId125" display="http://pbs.twimg.com/profile_images/974083044268216320/QMrPA_Dp_normal.jpg"/>
    <hyperlink ref="F33" r:id="rId126" display="http://pbs.twimg.com/profile_images/653375721415553024/tG9paGNb_normal.jpg"/>
    <hyperlink ref="F34" r:id="rId127" display="http://pbs.twimg.com/profile_images/423927594778509312/YvugPha5_normal.jpeg"/>
    <hyperlink ref="F35" r:id="rId128" display="http://pbs.twimg.com/profile_images/1446714635/headshot_beard_normal.jpg"/>
    <hyperlink ref="F36" r:id="rId129" display="http://pbs.twimg.com/profile_images/946434046673981441/RU3bkn3M_normal.jpg"/>
    <hyperlink ref="F37" r:id="rId130" display="http://pbs.twimg.com/profile_images/784380669099118595/K5c_Gj4b_normal.jpg"/>
    <hyperlink ref="F38" r:id="rId131" display="http://pbs.twimg.com/profile_images/772106061700558848/DFssL6vW_normal.jpg"/>
    <hyperlink ref="F39" r:id="rId132" display="http://pbs.twimg.com/profile_images/1110562772398551041/PCB5Kjbj_normal.png"/>
    <hyperlink ref="F40" r:id="rId133" display="http://pbs.twimg.com/profile_images/1060271522319925257/fJKwJ0r2_normal.jpg"/>
    <hyperlink ref="F41" r:id="rId134" display="http://pbs.twimg.com/profile_images/797975493442093056/kgbgNdGl_normal.jpg"/>
    <hyperlink ref="F42" r:id="rId135" display="http://pbs.twimg.com/profile_images/2272028389/t8jng0gvkamkl6yk5gpr_normal.jpeg"/>
    <hyperlink ref="F43" r:id="rId136" display="http://pbs.twimg.com/profile_images/695318180802248704/bAdG0-_6_normal.jpg"/>
    <hyperlink ref="F44" r:id="rId137" display="http://pbs.twimg.com/profile_images/590970599977037824/IIHS-deS_normal.png"/>
    <hyperlink ref="AX3" r:id="rId138" display="https://twitter.com/deniseduncanrn"/>
    <hyperlink ref="AX4" r:id="rId139" display="https://twitter.com/afscme"/>
    <hyperlink ref="AX5" r:id="rId140" display="https://twitter.com/coherus_bio"/>
    <hyperlink ref="AX6" r:id="rId141" display="https://twitter.com/kaiserfamfound"/>
    <hyperlink ref="AX7" r:id="rId142" display="https://twitter.com/chaperonycon"/>
    <hyperlink ref="AX8" r:id="rId143" display="https://twitter.com/blanketcrap"/>
    <hyperlink ref="AX9" r:id="rId144" display="https://twitter.com/goldgallant"/>
    <hyperlink ref="AX10" r:id="rId145" display="https://twitter.com/noreenwise777"/>
    <hyperlink ref="AX11" r:id="rId146" display="https://twitter.com/johnmah97954937"/>
    <hyperlink ref="AX12" r:id="rId147" display="https://twitter.com/chelsearice"/>
    <hyperlink ref="AX13" r:id="rId148" display="https://twitter.com/kff"/>
    <hyperlink ref="AX14" r:id="rId149" display="https://twitter.com/healthpolicynew"/>
    <hyperlink ref="AX15" r:id="rId150" display="https://twitter.com/reubenesp"/>
    <hyperlink ref="AX16" r:id="rId151" display="https://twitter.com/petersonchealth"/>
    <hyperlink ref="AX17" r:id="rId152" display="https://twitter.com/angryvoters"/>
    <hyperlink ref="AX18" r:id="rId153" display="https://twitter.com/phpress"/>
    <hyperlink ref="AX19" r:id="rId154" display="https://twitter.com/aimeedemaio"/>
    <hyperlink ref="AX20" r:id="rId155" display="https://twitter.com/hoosierjjr"/>
    <hyperlink ref="AX21" r:id="rId156" display="https://twitter.com/colorado4bernie"/>
    <hyperlink ref="AX22" r:id="rId157" display="https://twitter.com/drdaveanddee"/>
    <hyperlink ref="AX23" r:id="rId158" display="https://twitter.com/aikencountydems"/>
    <hyperlink ref="AX24" r:id="rId159" display="https://twitter.com/ddiamond"/>
    <hyperlink ref="AX25" r:id="rId160" display="https://twitter.com/smayranderson"/>
    <hyperlink ref="AX26" r:id="rId161" display="https://twitter.com/brianhurn"/>
    <hyperlink ref="AX27" r:id="rId162" display="https://twitter.com/dancygeorgia"/>
    <hyperlink ref="AX28" r:id="rId163" display="https://twitter.com/ttaraila3"/>
    <hyperlink ref="AX29" r:id="rId164" display="https://twitter.com/rudnicknoah"/>
    <hyperlink ref="AX30" r:id="rId165" display="https://twitter.com/a_sue_growsinbk"/>
    <hyperlink ref="AX31" r:id="rId166" display="https://twitter.com/middleclassdem"/>
    <hyperlink ref="AX32" r:id="rId167" display="https://twitter.com/consdemo"/>
    <hyperlink ref="AX33" r:id="rId168" display="https://twitter.com/bukiwilliams"/>
    <hyperlink ref="AX34" r:id="rId169" display="https://twitter.com/craigpalosky"/>
    <hyperlink ref="AX35" r:id="rId170" display="https://twitter.com/levshapiro"/>
    <hyperlink ref="AX36" r:id="rId171" display="https://twitter.com/jrovner"/>
    <hyperlink ref="AX37" r:id="rId172" display="https://twitter.com/bmj_open"/>
    <hyperlink ref="AX38" r:id="rId173" display="https://twitter.com/brenda11831"/>
    <hyperlink ref="AX39" r:id="rId174" display="https://twitter.com/pndblog"/>
    <hyperlink ref="AX40" r:id="rId175" display="https://twitter.com/washingtonpost"/>
    <hyperlink ref="AX41" r:id="rId176" display="https://twitter.com/preexistingorg"/>
    <hyperlink ref="AX42" r:id="rId177" display="https://twitter.com/arjeter"/>
    <hyperlink ref="AX43" r:id="rId178" display="https://twitter.com/randalldrew"/>
    <hyperlink ref="AX44" r:id="rId179" display="https://twitter.com/slideshare"/>
  </hyperlinks>
  <printOptions/>
  <pageMargins left="0.7" right="0.7" top="0.75" bottom="0.75" header="0.3" footer="0.3"/>
  <pageSetup horizontalDpi="600" verticalDpi="600" orientation="portrait" r:id="rId183"/>
  <legacyDrawing r:id="rId181"/>
  <tableParts>
    <tablePart r:id="rId18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837</v>
      </c>
      <c r="Z2" s="13" t="s">
        <v>847</v>
      </c>
      <c r="AA2" s="13" t="s">
        <v>868</v>
      </c>
      <c r="AB2" s="13" t="s">
        <v>922</v>
      </c>
      <c r="AC2" s="13" t="s">
        <v>985</v>
      </c>
      <c r="AD2" s="13" t="s">
        <v>1005</v>
      </c>
      <c r="AE2" s="13" t="s">
        <v>1007</v>
      </c>
      <c r="AF2" s="13" t="s">
        <v>1021</v>
      </c>
      <c r="AG2" s="67" t="s">
        <v>1157</v>
      </c>
      <c r="AH2" s="67" t="s">
        <v>1158</v>
      </c>
      <c r="AI2" s="67" t="s">
        <v>1159</v>
      </c>
      <c r="AJ2" s="67" t="s">
        <v>1160</v>
      </c>
      <c r="AK2" s="67" t="s">
        <v>1161</v>
      </c>
      <c r="AL2" s="67" t="s">
        <v>1162</v>
      </c>
      <c r="AM2" s="67" t="s">
        <v>1163</v>
      </c>
      <c r="AN2" s="67" t="s">
        <v>1164</v>
      </c>
      <c r="AO2" s="67" t="s">
        <v>1167</v>
      </c>
    </row>
    <row r="3" spans="1:41" ht="15">
      <c r="A3" s="125" t="s">
        <v>808</v>
      </c>
      <c r="B3" s="126" t="s">
        <v>814</v>
      </c>
      <c r="C3" s="126" t="s">
        <v>56</v>
      </c>
      <c r="D3" s="117"/>
      <c r="E3" s="116"/>
      <c r="F3" s="118" t="s">
        <v>1238</v>
      </c>
      <c r="G3" s="119"/>
      <c r="H3" s="119"/>
      <c r="I3" s="120">
        <v>3</v>
      </c>
      <c r="J3" s="121"/>
      <c r="K3" s="51">
        <v>12</v>
      </c>
      <c r="L3" s="51">
        <v>11</v>
      </c>
      <c r="M3" s="51">
        <v>2</v>
      </c>
      <c r="N3" s="51">
        <v>13</v>
      </c>
      <c r="O3" s="51">
        <v>0</v>
      </c>
      <c r="P3" s="52">
        <v>0</v>
      </c>
      <c r="Q3" s="52">
        <v>0</v>
      </c>
      <c r="R3" s="51">
        <v>1</v>
      </c>
      <c r="S3" s="51">
        <v>0</v>
      </c>
      <c r="T3" s="51">
        <v>12</v>
      </c>
      <c r="U3" s="51">
        <v>13</v>
      </c>
      <c r="V3" s="51">
        <v>2</v>
      </c>
      <c r="W3" s="52">
        <v>1.666667</v>
      </c>
      <c r="X3" s="52">
        <v>0.09090909090909091</v>
      </c>
      <c r="Y3" s="85" t="s">
        <v>301</v>
      </c>
      <c r="Z3" s="85" t="s">
        <v>307</v>
      </c>
      <c r="AA3" s="85"/>
      <c r="AB3" s="91" t="s">
        <v>923</v>
      </c>
      <c r="AC3" s="91" t="s">
        <v>986</v>
      </c>
      <c r="AD3" s="91" t="s">
        <v>1006</v>
      </c>
      <c r="AE3" s="91" t="s">
        <v>1008</v>
      </c>
      <c r="AF3" s="91" t="s">
        <v>1022</v>
      </c>
      <c r="AG3" s="128">
        <v>15</v>
      </c>
      <c r="AH3" s="131">
        <v>3.6231884057971016</v>
      </c>
      <c r="AI3" s="128">
        <v>6</v>
      </c>
      <c r="AJ3" s="131">
        <v>1.4492753623188406</v>
      </c>
      <c r="AK3" s="128">
        <v>0</v>
      </c>
      <c r="AL3" s="131">
        <v>0</v>
      </c>
      <c r="AM3" s="128">
        <v>393</v>
      </c>
      <c r="AN3" s="131">
        <v>94.92753623188406</v>
      </c>
      <c r="AO3" s="128">
        <v>414</v>
      </c>
    </row>
    <row r="4" spans="1:41" ht="15">
      <c r="A4" s="125" t="s">
        <v>809</v>
      </c>
      <c r="B4" s="126" t="s">
        <v>815</v>
      </c>
      <c r="C4" s="126" t="s">
        <v>56</v>
      </c>
      <c r="D4" s="122"/>
      <c r="E4" s="100"/>
      <c r="F4" s="103" t="s">
        <v>1239</v>
      </c>
      <c r="G4" s="107"/>
      <c r="H4" s="107"/>
      <c r="I4" s="123">
        <v>4</v>
      </c>
      <c r="J4" s="110"/>
      <c r="K4" s="51">
        <v>11</v>
      </c>
      <c r="L4" s="51">
        <v>12</v>
      </c>
      <c r="M4" s="51">
        <v>2</v>
      </c>
      <c r="N4" s="51">
        <v>14</v>
      </c>
      <c r="O4" s="51">
        <v>0</v>
      </c>
      <c r="P4" s="52">
        <v>0</v>
      </c>
      <c r="Q4" s="52">
        <v>0</v>
      </c>
      <c r="R4" s="51">
        <v>1</v>
      </c>
      <c r="S4" s="51">
        <v>0</v>
      </c>
      <c r="T4" s="51">
        <v>11</v>
      </c>
      <c r="U4" s="51">
        <v>14</v>
      </c>
      <c r="V4" s="51">
        <v>4</v>
      </c>
      <c r="W4" s="52">
        <v>1.983471</v>
      </c>
      <c r="X4" s="52">
        <v>0.11818181818181818</v>
      </c>
      <c r="Y4" s="85" t="s">
        <v>838</v>
      </c>
      <c r="Z4" s="85" t="s">
        <v>848</v>
      </c>
      <c r="AA4" s="85" t="s">
        <v>869</v>
      </c>
      <c r="AB4" s="91" t="s">
        <v>924</v>
      </c>
      <c r="AC4" s="91" t="s">
        <v>987</v>
      </c>
      <c r="AD4" s="91"/>
      <c r="AE4" s="91" t="s">
        <v>1009</v>
      </c>
      <c r="AF4" s="91" t="s">
        <v>1023</v>
      </c>
      <c r="AG4" s="128">
        <v>1</v>
      </c>
      <c r="AH4" s="131">
        <v>0.5882352941176471</v>
      </c>
      <c r="AI4" s="128">
        <v>2</v>
      </c>
      <c r="AJ4" s="131">
        <v>1.1764705882352942</v>
      </c>
      <c r="AK4" s="128">
        <v>0</v>
      </c>
      <c r="AL4" s="131">
        <v>0</v>
      </c>
      <c r="AM4" s="128">
        <v>167</v>
      </c>
      <c r="AN4" s="131">
        <v>98.23529411764706</v>
      </c>
      <c r="AO4" s="128">
        <v>170</v>
      </c>
    </row>
    <row r="5" spans="1:41" ht="15">
      <c r="A5" s="125" t="s">
        <v>810</v>
      </c>
      <c r="B5" s="126" t="s">
        <v>816</v>
      </c>
      <c r="C5" s="126" t="s">
        <v>56</v>
      </c>
      <c r="D5" s="122"/>
      <c r="E5" s="100"/>
      <c r="F5" s="103" t="s">
        <v>1240</v>
      </c>
      <c r="G5" s="107"/>
      <c r="H5" s="107"/>
      <c r="I5" s="123">
        <v>5</v>
      </c>
      <c r="J5" s="110"/>
      <c r="K5" s="51">
        <v>8</v>
      </c>
      <c r="L5" s="51">
        <v>7</v>
      </c>
      <c r="M5" s="51">
        <v>0</v>
      </c>
      <c r="N5" s="51">
        <v>7</v>
      </c>
      <c r="O5" s="51">
        <v>0</v>
      </c>
      <c r="P5" s="52">
        <v>0</v>
      </c>
      <c r="Q5" s="52">
        <v>0</v>
      </c>
      <c r="R5" s="51">
        <v>1</v>
      </c>
      <c r="S5" s="51">
        <v>0</v>
      </c>
      <c r="T5" s="51">
        <v>8</v>
      </c>
      <c r="U5" s="51">
        <v>7</v>
      </c>
      <c r="V5" s="51">
        <v>2</v>
      </c>
      <c r="W5" s="52">
        <v>1.53125</v>
      </c>
      <c r="X5" s="52">
        <v>0.125</v>
      </c>
      <c r="Y5" s="85" t="s">
        <v>298</v>
      </c>
      <c r="Z5" s="85" t="s">
        <v>309</v>
      </c>
      <c r="AA5" s="85"/>
      <c r="AB5" s="91" t="s">
        <v>925</v>
      </c>
      <c r="AC5" s="91" t="s">
        <v>988</v>
      </c>
      <c r="AD5" s="91"/>
      <c r="AE5" s="91" t="s">
        <v>1010</v>
      </c>
      <c r="AF5" s="91" t="s">
        <v>1024</v>
      </c>
      <c r="AG5" s="128">
        <v>0</v>
      </c>
      <c r="AH5" s="131">
        <v>0</v>
      </c>
      <c r="AI5" s="128">
        <v>0</v>
      </c>
      <c r="AJ5" s="131">
        <v>0</v>
      </c>
      <c r="AK5" s="128">
        <v>0</v>
      </c>
      <c r="AL5" s="131">
        <v>0</v>
      </c>
      <c r="AM5" s="128">
        <v>162</v>
      </c>
      <c r="AN5" s="131">
        <v>100</v>
      </c>
      <c r="AO5" s="128">
        <v>162</v>
      </c>
    </row>
    <row r="6" spans="1:41" ht="15">
      <c r="A6" s="125" t="s">
        <v>811</v>
      </c>
      <c r="B6" s="126" t="s">
        <v>817</v>
      </c>
      <c r="C6" s="126" t="s">
        <v>56</v>
      </c>
      <c r="D6" s="122"/>
      <c r="E6" s="100"/>
      <c r="F6" s="103" t="s">
        <v>1241</v>
      </c>
      <c r="G6" s="107"/>
      <c r="H6" s="107"/>
      <c r="I6" s="123">
        <v>6</v>
      </c>
      <c r="J6" s="110"/>
      <c r="K6" s="51">
        <v>6</v>
      </c>
      <c r="L6" s="51">
        <v>6</v>
      </c>
      <c r="M6" s="51">
        <v>4</v>
      </c>
      <c r="N6" s="51">
        <v>10</v>
      </c>
      <c r="O6" s="51">
        <v>1</v>
      </c>
      <c r="P6" s="52">
        <v>0.16666666666666666</v>
      </c>
      <c r="Q6" s="52">
        <v>0.2857142857142857</v>
      </c>
      <c r="R6" s="51">
        <v>1</v>
      </c>
      <c r="S6" s="51">
        <v>0</v>
      </c>
      <c r="T6" s="51">
        <v>6</v>
      </c>
      <c r="U6" s="51">
        <v>10</v>
      </c>
      <c r="V6" s="51">
        <v>4</v>
      </c>
      <c r="W6" s="52">
        <v>1.722222</v>
      </c>
      <c r="X6" s="52">
        <v>0.23333333333333334</v>
      </c>
      <c r="Y6" s="85" t="s">
        <v>839</v>
      </c>
      <c r="Z6" s="85" t="s">
        <v>307</v>
      </c>
      <c r="AA6" s="85" t="s">
        <v>870</v>
      </c>
      <c r="AB6" s="91" t="s">
        <v>926</v>
      </c>
      <c r="AC6" s="91" t="s">
        <v>989</v>
      </c>
      <c r="AD6" s="91" t="s">
        <v>220</v>
      </c>
      <c r="AE6" s="91" t="s">
        <v>1011</v>
      </c>
      <c r="AF6" s="91" t="s">
        <v>1025</v>
      </c>
      <c r="AG6" s="128">
        <v>1</v>
      </c>
      <c r="AH6" s="131">
        <v>0.45248868778280543</v>
      </c>
      <c r="AI6" s="128">
        <v>4</v>
      </c>
      <c r="AJ6" s="131">
        <v>1.8099547511312217</v>
      </c>
      <c r="AK6" s="128">
        <v>0</v>
      </c>
      <c r="AL6" s="131">
        <v>0</v>
      </c>
      <c r="AM6" s="128">
        <v>216</v>
      </c>
      <c r="AN6" s="131">
        <v>97.73755656108597</v>
      </c>
      <c r="AO6" s="128">
        <v>221</v>
      </c>
    </row>
    <row r="7" spans="1:41" ht="15">
      <c r="A7" s="125" t="s">
        <v>812</v>
      </c>
      <c r="B7" s="126" t="s">
        <v>818</v>
      </c>
      <c r="C7" s="126" t="s">
        <v>56</v>
      </c>
      <c r="D7" s="122"/>
      <c r="E7" s="100"/>
      <c r="F7" s="103" t="s">
        <v>812</v>
      </c>
      <c r="G7" s="107"/>
      <c r="H7" s="107"/>
      <c r="I7" s="123">
        <v>7</v>
      </c>
      <c r="J7" s="110"/>
      <c r="K7" s="51">
        <v>3</v>
      </c>
      <c r="L7" s="51">
        <v>2</v>
      </c>
      <c r="M7" s="51">
        <v>0</v>
      </c>
      <c r="N7" s="51">
        <v>2</v>
      </c>
      <c r="O7" s="51">
        <v>0</v>
      </c>
      <c r="P7" s="52">
        <v>0</v>
      </c>
      <c r="Q7" s="52">
        <v>0</v>
      </c>
      <c r="R7" s="51">
        <v>1</v>
      </c>
      <c r="S7" s="51">
        <v>0</v>
      </c>
      <c r="T7" s="51">
        <v>3</v>
      </c>
      <c r="U7" s="51">
        <v>2</v>
      </c>
      <c r="V7" s="51">
        <v>2</v>
      </c>
      <c r="W7" s="52">
        <v>0.888889</v>
      </c>
      <c r="X7" s="52">
        <v>0.3333333333333333</v>
      </c>
      <c r="Y7" s="85" t="s">
        <v>300</v>
      </c>
      <c r="Z7" s="85" t="s">
        <v>310</v>
      </c>
      <c r="AA7" s="85" t="s">
        <v>317</v>
      </c>
      <c r="AB7" s="91" t="s">
        <v>449</v>
      </c>
      <c r="AC7" s="91" t="s">
        <v>449</v>
      </c>
      <c r="AD7" s="91"/>
      <c r="AE7" s="91" t="s">
        <v>1012</v>
      </c>
      <c r="AF7" s="91" t="s">
        <v>1026</v>
      </c>
      <c r="AG7" s="128">
        <v>0</v>
      </c>
      <c r="AH7" s="131">
        <v>0</v>
      </c>
      <c r="AI7" s="128">
        <v>2</v>
      </c>
      <c r="AJ7" s="131">
        <v>14.285714285714286</v>
      </c>
      <c r="AK7" s="128">
        <v>0</v>
      </c>
      <c r="AL7" s="131">
        <v>0</v>
      </c>
      <c r="AM7" s="128">
        <v>12</v>
      </c>
      <c r="AN7" s="131">
        <v>85.71428571428571</v>
      </c>
      <c r="AO7" s="128">
        <v>14</v>
      </c>
    </row>
    <row r="8" spans="1:41" ht="15">
      <c r="A8" s="125" t="s">
        <v>813</v>
      </c>
      <c r="B8" s="126" t="s">
        <v>819</v>
      </c>
      <c r="C8" s="126" t="s">
        <v>56</v>
      </c>
      <c r="D8" s="122"/>
      <c r="E8" s="100"/>
      <c r="F8" s="103" t="s">
        <v>1242</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290</v>
      </c>
      <c r="Z8" s="85" t="s">
        <v>307</v>
      </c>
      <c r="AA8" s="85" t="s">
        <v>313</v>
      </c>
      <c r="AB8" s="91" t="s">
        <v>927</v>
      </c>
      <c r="AC8" s="91" t="s">
        <v>990</v>
      </c>
      <c r="AD8" s="91"/>
      <c r="AE8" s="91" t="s">
        <v>1013</v>
      </c>
      <c r="AF8" s="91" t="s">
        <v>1027</v>
      </c>
      <c r="AG8" s="128">
        <v>0</v>
      </c>
      <c r="AH8" s="131">
        <v>0</v>
      </c>
      <c r="AI8" s="128">
        <v>0</v>
      </c>
      <c r="AJ8" s="131">
        <v>0</v>
      </c>
      <c r="AK8" s="128">
        <v>0</v>
      </c>
      <c r="AL8" s="131">
        <v>0</v>
      </c>
      <c r="AM8" s="128">
        <v>57</v>
      </c>
      <c r="AN8" s="131">
        <v>100</v>
      </c>
      <c r="AO8" s="128">
        <v>57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808</v>
      </c>
      <c r="B2" s="91" t="s">
        <v>242</v>
      </c>
      <c r="C2" s="85">
        <f>VLOOKUP(GroupVertices[[#This Row],[Vertex]],Vertices[],MATCH("ID",Vertices[[#Headers],[Vertex]:[Vertex Content Word Count]],0),FALSE)</f>
        <v>38</v>
      </c>
    </row>
    <row r="3" spans="1:3" ht="15">
      <c r="A3" s="85" t="s">
        <v>808</v>
      </c>
      <c r="B3" s="91" t="s">
        <v>241</v>
      </c>
      <c r="C3" s="85">
        <f>VLOOKUP(GroupVertices[[#This Row],[Vertex]],Vertices[],MATCH("ID",Vertices[[#Headers],[Vertex]:[Vertex Content Word Count]],0),FALSE)</f>
        <v>24</v>
      </c>
    </row>
    <row r="4" spans="1:3" ht="15">
      <c r="A4" s="85" t="s">
        <v>808</v>
      </c>
      <c r="B4" s="91" t="s">
        <v>237</v>
      </c>
      <c r="C4" s="85">
        <f>VLOOKUP(GroupVertices[[#This Row],[Vertex]],Vertices[],MATCH("ID",Vertices[[#Headers],[Vertex]:[Vertex Content Word Count]],0),FALSE)</f>
        <v>33</v>
      </c>
    </row>
    <row r="5" spans="1:3" ht="15">
      <c r="A5" s="85" t="s">
        <v>808</v>
      </c>
      <c r="B5" s="91" t="s">
        <v>236</v>
      </c>
      <c r="C5" s="85">
        <f>VLOOKUP(GroupVertices[[#This Row],[Vertex]],Vertices[],MATCH("ID",Vertices[[#Headers],[Vertex]:[Vertex Content Word Count]],0),FALSE)</f>
        <v>32</v>
      </c>
    </row>
    <row r="6" spans="1:3" ht="15">
      <c r="A6" s="85" t="s">
        <v>808</v>
      </c>
      <c r="B6" s="91" t="s">
        <v>235</v>
      </c>
      <c r="C6" s="85">
        <f>VLOOKUP(GroupVertices[[#This Row],[Vertex]],Vertices[],MATCH("ID",Vertices[[#Headers],[Vertex]:[Vertex Content Word Count]],0),FALSE)</f>
        <v>31</v>
      </c>
    </row>
    <row r="7" spans="1:3" ht="15">
      <c r="A7" s="85" t="s">
        <v>808</v>
      </c>
      <c r="B7" s="91" t="s">
        <v>234</v>
      </c>
      <c r="C7" s="85">
        <f>VLOOKUP(GroupVertices[[#This Row],[Vertex]],Vertices[],MATCH("ID",Vertices[[#Headers],[Vertex]:[Vertex Content Word Count]],0),FALSE)</f>
        <v>30</v>
      </c>
    </row>
    <row r="8" spans="1:3" ht="15">
      <c r="A8" s="85" t="s">
        <v>808</v>
      </c>
      <c r="B8" s="91" t="s">
        <v>233</v>
      </c>
      <c r="C8" s="85">
        <f>VLOOKUP(GroupVertices[[#This Row],[Vertex]],Vertices[],MATCH("ID",Vertices[[#Headers],[Vertex]:[Vertex Content Word Count]],0),FALSE)</f>
        <v>29</v>
      </c>
    </row>
    <row r="9" spans="1:3" ht="15">
      <c r="A9" s="85" t="s">
        <v>808</v>
      </c>
      <c r="B9" s="91" t="s">
        <v>232</v>
      </c>
      <c r="C9" s="85">
        <f>VLOOKUP(GroupVertices[[#This Row],[Vertex]],Vertices[],MATCH("ID",Vertices[[#Headers],[Vertex]:[Vertex Content Word Count]],0),FALSE)</f>
        <v>28</v>
      </c>
    </row>
    <row r="10" spans="1:3" ht="15">
      <c r="A10" s="85" t="s">
        <v>808</v>
      </c>
      <c r="B10" s="91" t="s">
        <v>231</v>
      </c>
      <c r="C10" s="85">
        <f>VLOOKUP(GroupVertices[[#This Row],[Vertex]],Vertices[],MATCH("ID",Vertices[[#Headers],[Vertex]:[Vertex Content Word Count]],0),FALSE)</f>
        <v>27</v>
      </c>
    </row>
    <row r="11" spans="1:3" ht="15">
      <c r="A11" s="85" t="s">
        <v>808</v>
      </c>
      <c r="B11" s="91" t="s">
        <v>230</v>
      </c>
      <c r="C11" s="85">
        <f>VLOOKUP(GroupVertices[[#This Row],[Vertex]],Vertices[],MATCH("ID",Vertices[[#Headers],[Vertex]:[Vertex Content Word Count]],0),FALSE)</f>
        <v>26</v>
      </c>
    </row>
    <row r="12" spans="1:3" ht="15">
      <c r="A12" s="85" t="s">
        <v>808</v>
      </c>
      <c r="B12" s="91" t="s">
        <v>229</v>
      </c>
      <c r="C12" s="85">
        <f>VLOOKUP(GroupVertices[[#This Row],[Vertex]],Vertices[],MATCH("ID",Vertices[[#Headers],[Vertex]:[Vertex Content Word Count]],0),FALSE)</f>
        <v>25</v>
      </c>
    </row>
    <row r="13" spans="1:3" ht="15">
      <c r="A13" s="85" t="s">
        <v>808</v>
      </c>
      <c r="B13" s="91" t="s">
        <v>228</v>
      </c>
      <c r="C13" s="85">
        <f>VLOOKUP(GroupVertices[[#This Row],[Vertex]],Vertices[],MATCH("ID",Vertices[[#Headers],[Vertex]:[Vertex Content Word Count]],0),FALSE)</f>
        <v>23</v>
      </c>
    </row>
    <row r="14" spans="1:3" ht="15">
      <c r="A14" s="85" t="s">
        <v>809</v>
      </c>
      <c r="B14" s="91" t="s">
        <v>245</v>
      </c>
      <c r="C14" s="85">
        <f>VLOOKUP(GroupVertices[[#This Row],[Vertex]],Vertices[],MATCH("ID",Vertices[[#Headers],[Vertex]:[Vertex Content Word Count]],0),FALSE)</f>
        <v>43</v>
      </c>
    </row>
    <row r="15" spans="1:3" ht="15">
      <c r="A15" s="85" t="s">
        <v>809</v>
      </c>
      <c r="B15" s="91" t="s">
        <v>253</v>
      </c>
      <c r="C15" s="85">
        <f>VLOOKUP(GroupVertices[[#This Row],[Vertex]],Vertices[],MATCH("ID",Vertices[[#Headers],[Vertex]:[Vertex Content Word Count]],0),FALSE)</f>
        <v>44</v>
      </c>
    </row>
    <row r="16" spans="1:3" ht="15">
      <c r="A16" s="85" t="s">
        <v>809</v>
      </c>
      <c r="B16" s="91" t="s">
        <v>247</v>
      </c>
      <c r="C16" s="85">
        <f>VLOOKUP(GroupVertices[[#This Row],[Vertex]],Vertices[],MATCH("ID",Vertices[[#Headers],[Vertex]:[Vertex Content Word Count]],0),FALSE)</f>
        <v>6</v>
      </c>
    </row>
    <row r="17" spans="1:3" ht="15">
      <c r="A17" s="85" t="s">
        <v>809</v>
      </c>
      <c r="B17" s="91" t="s">
        <v>243</v>
      </c>
      <c r="C17" s="85">
        <f>VLOOKUP(GroupVertices[[#This Row],[Vertex]],Vertices[],MATCH("ID",Vertices[[#Headers],[Vertex]:[Vertex Content Word Count]],0),FALSE)</f>
        <v>39</v>
      </c>
    </row>
    <row r="18" spans="1:3" ht="15">
      <c r="A18" s="85" t="s">
        <v>809</v>
      </c>
      <c r="B18" s="91" t="s">
        <v>251</v>
      </c>
      <c r="C18" s="85">
        <f>VLOOKUP(GroupVertices[[#This Row],[Vertex]],Vertices[],MATCH("ID",Vertices[[#Headers],[Vertex]:[Vertex Content Word Count]],0),FALSE)</f>
        <v>40</v>
      </c>
    </row>
    <row r="19" spans="1:3" ht="15">
      <c r="A19" s="85" t="s">
        <v>809</v>
      </c>
      <c r="B19" s="91" t="s">
        <v>218</v>
      </c>
      <c r="C19" s="85">
        <f>VLOOKUP(GroupVertices[[#This Row],[Vertex]],Vertices[],MATCH("ID",Vertices[[#Headers],[Vertex]:[Vertex Content Word Count]],0),FALSE)</f>
        <v>11</v>
      </c>
    </row>
    <row r="20" spans="1:3" ht="15">
      <c r="A20" s="85" t="s">
        <v>809</v>
      </c>
      <c r="B20" s="91" t="s">
        <v>217</v>
      </c>
      <c r="C20" s="85">
        <f>VLOOKUP(GroupVertices[[#This Row],[Vertex]],Vertices[],MATCH("ID",Vertices[[#Headers],[Vertex]:[Vertex Content Word Count]],0),FALSE)</f>
        <v>10</v>
      </c>
    </row>
    <row r="21" spans="1:3" ht="15">
      <c r="A21" s="85" t="s">
        <v>809</v>
      </c>
      <c r="B21" s="91" t="s">
        <v>216</v>
      </c>
      <c r="C21" s="85">
        <f>VLOOKUP(GroupVertices[[#This Row],[Vertex]],Vertices[],MATCH("ID",Vertices[[#Headers],[Vertex]:[Vertex Content Word Count]],0),FALSE)</f>
        <v>9</v>
      </c>
    </row>
    <row r="22" spans="1:3" ht="15">
      <c r="A22" s="85" t="s">
        <v>809</v>
      </c>
      <c r="B22" s="91" t="s">
        <v>215</v>
      </c>
      <c r="C22" s="85">
        <f>VLOOKUP(GroupVertices[[#This Row],[Vertex]],Vertices[],MATCH("ID",Vertices[[#Headers],[Vertex]:[Vertex Content Word Count]],0),FALSE)</f>
        <v>8</v>
      </c>
    </row>
    <row r="23" spans="1:3" ht="15">
      <c r="A23" s="85" t="s">
        <v>809</v>
      </c>
      <c r="B23" s="91" t="s">
        <v>212</v>
      </c>
      <c r="C23" s="85">
        <f>VLOOKUP(GroupVertices[[#This Row],[Vertex]],Vertices[],MATCH("ID",Vertices[[#Headers],[Vertex]:[Vertex Content Word Count]],0),FALSE)</f>
        <v>3</v>
      </c>
    </row>
    <row r="24" spans="1:3" ht="15">
      <c r="A24" s="85" t="s">
        <v>809</v>
      </c>
      <c r="B24" s="91" t="s">
        <v>246</v>
      </c>
      <c r="C24" s="85">
        <f>VLOOKUP(GroupVertices[[#This Row],[Vertex]],Vertices[],MATCH("ID",Vertices[[#Headers],[Vertex]:[Vertex Content Word Count]],0),FALSE)</f>
        <v>4</v>
      </c>
    </row>
    <row r="25" spans="1:3" ht="15">
      <c r="A25" s="85" t="s">
        <v>810</v>
      </c>
      <c r="B25" s="91" t="s">
        <v>227</v>
      </c>
      <c r="C25" s="85">
        <f>VLOOKUP(GroupVertices[[#This Row],[Vertex]],Vertices[],MATCH("ID",Vertices[[#Headers],[Vertex]:[Vertex Content Word Count]],0),FALSE)</f>
        <v>22</v>
      </c>
    </row>
    <row r="26" spans="1:3" ht="15">
      <c r="A26" s="85" t="s">
        <v>810</v>
      </c>
      <c r="B26" s="91" t="s">
        <v>221</v>
      </c>
      <c r="C26" s="85">
        <f>VLOOKUP(GroupVertices[[#This Row],[Vertex]],Vertices[],MATCH("ID",Vertices[[#Headers],[Vertex]:[Vertex Content Word Count]],0),FALSE)</f>
        <v>15</v>
      </c>
    </row>
    <row r="27" spans="1:3" ht="15">
      <c r="A27" s="85" t="s">
        <v>810</v>
      </c>
      <c r="B27" s="91" t="s">
        <v>226</v>
      </c>
      <c r="C27" s="85">
        <f>VLOOKUP(GroupVertices[[#This Row],[Vertex]],Vertices[],MATCH("ID",Vertices[[#Headers],[Vertex]:[Vertex Content Word Count]],0),FALSE)</f>
        <v>21</v>
      </c>
    </row>
    <row r="28" spans="1:3" ht="15">
      <c r="A28" s="85" t="s">
        <v>810</v>
      </c>
      <c r="B28" s="91" t="s">
        <v>225</v>
      </c>
      <c r="C28" s="85">
        <f>VLOOKUP(GroupVertices[[#This Row],[Vertex]],Vertices[],MATCH("ID",Vertices[[#Headers],[Vertex]:[Vertex Content Word Count]],0),FALSE)</f>
        <v>20</v>
      </c>
    </row>
    <row r="29" spans="1:3" ht="15">
      <c r="A29" s="85" t="s">
        <v>810</v>
      </c>
      <c r="B29" s="91" t="s">
        <v>224</v>
      </c>
      <c r="C29" s="85">
        <f>VLOOKUP(GroupVertices[[#This Row],[Vertex]],Vertices[],MATCH("ID",Vertices[[#Headers],[Vertex]:[Vertex Content Word Count]],0),FALSE)</f>
        <v>19</v>
      </c>
    </row>
    <row r="30" spans="1:3" ht="15">
      <c r="A30" s="85" t="s">
        <v>810</v>
      </c>
      <c r="B30" s="91" t="s">
        <v>223</v>
      </c>
      <c r="C30" s="85">
        <f>VLOOKUP(GroupVertices[[#This Row],[Vertex]],Vertices[],MATCH("ID",Vertices[[#Headers],[Vertex]:[Vertex Content Word Count]],0),FALSE)</f>
        <v>18</v>
      </c>
    </row>
    <row r="31" spans="1:3" ht="15">
      <c r="A31" s="85" t="s">
        <v>810</v>
      </c>
      <c r="B31" s="91" t="s">
        <v>222</v>
      </c>
      <c r="C31" s="85">
        <f>VLOOKUP(GroupVertices[[#This Row],[Vertex]],Vertices[],MATCH("ID",Vertices[[#Headers],[Vertex]:[Vertex Content Word Count]],0),FALSE)</f>
        <v>17</v>
      </c>
    </row>
    <row r="32" spans="1:3" ht="15">
      <c r="A32" s="85" t="s">
        <v>810</v>
      </c>
      <c r="B32" s="91" t="s">
        <v>248</v>
      </c>
      <c r="C32" s="85">
        <f>VLOOKUP(GroupVertices[[#This Row],[Vertex]],Vertices[],MATCH("ID",Vertices[[#Headers],[Vertex]:[Vertex Content Word Count]],0),FALSE)</f>
        <v>16</v>
      </c>
    </row>
    <row r="33" spans="1:3" ht="15">
      <c r="A33" s="85" t="s">
        <v>811</v>
      </c>
      <c r="B33" s="91" t="s">
        <v>244</v>
      </c>
      <c r="C33" s="85">
        <f>VLOOKUP(GroupVertices[[#This Row],[Vertex]],Vertices[],MATCH("ID",Vertices[[#Headers],[Vertex]:[Vertex Content Word Count]],0),FALSE)</f>
        <v>41</v>
      </c>
    </row>
    <row r="34" spans="1:3" ht="15">
      <c r="A34" s="85" t="s">
        <v>811</v>
      </c>
      <c r="B34" s="91" t="s">
        <v>252</v>
      </c>
      <c r="C34" s="85">
        <f>VLOOKUP(GroupVertices[[#This Row],[Vertex]],Vertices[],MATCH("ID",Vertices[[#Headers],[Vertex]:[Vertex Content Word Count]],0),FALSE)</f>
        <v>42</v>
      </c>
    </row>
    <row r="35" spans="1:3" ht="15">
      <c r="A35" s="85" t="s">
        <v>811</v>
      </c>
      <c r="B35" s="91" t="s">
        <v>239</v>
      </c>
      <c r="C35" s="85">
        <f>VLOOKUP(GroupVertices[[#This Row],[Vertex]],Vertices[],MATCH("ID",Vertices[[#Headers],[Vertex]:[Vertex Content Word Count]],0),FALSE)</f>
        <v>34</v>
      </c>
    </row>
    <row r="36" spans="1:3" ht="15">
      <c r="A36" s="85" t="s">
        <v>811</v>
      </c>
      <c r="B36" s="91" t="s">
        <v>238</v>
      </c>
      <c r="C36" s="85">
        <f>VLOOKUP(GroupVertices[[#This Row],[Vertex]],Vertices[],MATCH("ID",Vertices[[#Headers],[Vertex]:[Vertex Content Word Count]],0),FALSE)</f>
        <v>13</v>
      </c>
    </row>
    <row r="37" spans="1:3" ht="15">
      <c r="A37" s="85" t="s">
        <v>811</v>
      </c>
      <c r="B37" s="91" t="s">
        <v>220</v>
      </c>
      <c r="C37" s="85">
        <f>VLOOKUP(GroupVertices[[#This Row],[Vertex]],Vertices[],MATCH("ID",Vertices[[#Headers],[Vertex]:[Vertex Content Word Count]],0),FALSE)</f>
        <v>14</v>
      </c>
    </row>
    <row r="38" spans="1:3" ht="15">
      <c r="A38" s="85" t="s">
        <v>811</v>
      </c>
      <c r="B38" s="91" t="s">
        <v>219</v>
      </c>
      <c r="C38" s="85">
        <f>VLOOKUP(GroupVertices[[#This Row],[Vertex]],Vertices[],MATCH("ID",Vertices[[#Headers],[Vertex]:[Vertex Content Word Count]],0),FALSE)</f>
        <v>12</v>
      </c>
    </row>
    <row r="39" spans="1:3" ht="15">
      <c r="A39" s="85" t="s">
        <v>812</v>
      </c>
      <c r="B39" s="91" t="s">
        <v>240</v>
      </c>
      <c r="C39" s="85">
        <f>VLOOKUP(GroupVertices[[#This Row],[Vertex]],Vertices[],MATCH("ID",Vertices[[#Headers],[Vertex]:[Vertex Content Word Count]],0),FALSE)</f>
        <v>35</v>
      </c>
    </row>
    <row r="40" spans="1:3" ht="15">
      <c r="A40" s="85" t="s">
        <v>812</v>
      </c>
      <c r="B40" s="91" t="s">
        <v>250</v>
      </c>
      <c r="C40" s="85">
        <f>VLOOKUP(GroupVertices[[#This Row],[Vertex]],Vertices[],MATCH("ID",Vertices[[#Headers],[Vertex]:[Vertex Content Word Count]],0),FALSE)</f>
        <v>37</v>
      </c>
    </row>
    <row r="41" spans="1:3" ht="15">
      <c r="A41" s="85" t="s">
        <v>812</v>
      </c>
      <c r="B41" s="91" t="s">
        <v>249</v>
      </c>
      <c r="C41" s="85">
        <f>VLOOKUP(GroupVertices[[#This Row],[Vertex]],Vertices[],MATCH("ID",Vertices[[#Headers],[Vertex]:[Vertex Content Word Count]],0),FALSE)</f>
        <v>36</v>
      </c>
    </row>
    <row r="42" spans="1:3" ht="15">
      <c r="A42" s="85" t="s">
        <v>813</v>
      </c>
      <c r="B42" s="91" t="s">
        <v>214</v>
      </c>
      <c r="C42" s="85">
        <f>VLOOKUP(GroupVertices[[#This Row],[Vertex]],Vertices[],MATCH("ID",Vertices[[#Headers],[Vertex]:[Vertex Content Word Count]],0),FALSE)</f>
        <v>7</v>
      </c>
    </row>
    <row r="43" spans="1:3" ht="15">
      <c r="A43" s="85" t="s">
        <v>813</v>
      </c>
      <c r="B43" s="91" t="s">
        <v>213</v>
      </c>
      <c r="C43"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1171</v>
      </c>
      <c r="B2" s="36" t="s">
        <v>769</v>
      </c>
      <c r="D2" s="33">
        <f>MIN(Vertices[Degree])</f>
        <v>0</v>
      </c>
      <c r="E2" s="3">
        <f>COUNTIF(Vertices[Degree],"&gt;= "&amp;D2)-COUNTIF(Vertices[Degree],"&gt;="&amp;D3)</f>
        <v>0</v>
      </c>
      <c r="F2" s="39">
        <f>MIN(Vertices[In-Degree])</f>
        <v>0</v>
      </c>
      <c r="G2" s="40">
        <f>COUNTIF(Vertices[In-Degree],"&gt;= "&amp;F2)-COUNTIF(Vertices[In-Degree],"&gt;="&amp;F3)</f>
        <v>24</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30</v>
      </c>
      <c r="L2" s="39">
        <f>MIN(Vertices[Closeness Centrality])</f>
        <v>0.007092</v>
      </c>
      <c r="M2" s="40">
        <f>COUNTIF(Vertices[Closeness Centrality],"&gt;= "&amp;L2)-COUNTIF(Vertices[Closeness Centrality],"&gt;="&amp;L3)</f>
        <v>7</v>
      </c>
      <c r="N2" s="39">
        <f>MIN(Vertices[Eigenvector Centrality])</f>
        <v>0.004416</v>
      </c>
      <c r="O2" s="40">
        <f>COUNTIF(Vertices[Eigenvector Centrality],"&gt;= "&amp;N2)-COUNTIF(Vertices[Eigenvector Centrality],"&gt;="&amp;N3)</f>
        <v>14</v>
      </c>
      <c r="P2" s="39">
        <f>MIN(Vertices[PageRank])</f>
        <v>0.441226</v>
      </c>
      <c r="Q2" s="40">
        <f>COUNTIF(Vertices[PageRank],"&gt;= "&amp;P2)-COUNTIF(Vertices[PageRank],"&gt;="&amp;P3)</f>
        <v>20</v>
      </c>
      <c r="R2" s="39">
        <f>MIN(Vertices[Clustering Coefficient])</f>
        <v>0</v>
      </c>
      <c r="S2" s="45">
        <f>COUNTIF(Vertices[Clustering Coefficient],"&gt;= "&amp;R2)-COUNTIF(Vertices[Clustering Coefficient],"&gt;="&amp;R3)</f>
        <v>27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0.34545454545454546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24.739393945454545</v>
      </c>
      <c r="K3" s="42">
        <f>COUNTIF(Vertices[Betweenness Centrality],"&gt;= "&amp;J3)-COUNTIF(Vertices[Betweenness Centrality],"&gt;="&amp;J4)</f>
        <v>3</v>
      </c>
      <c r="L3" s="41">
        <f aca="true" t="shared" si="5" ref="L3:L26">L2+($L$57-$L$2)/BinDivisor</f>
        <v>0.007251654545454546</v>
      </c>
      <c r="M3" s="42">
        <f>COUNTIF(Vertices[Closeness Centrality],"&gt;= "&amp;L3)-COUNTIF(Vertices[Closeness Centrality],"&gt;="&amp;L4)</f>
        <v>0</v>
      </c>
      <c r="N3" s="41">
        <f aca="true" t="shared" si="6" ref="N3:N26">N2+($N$57-$N$2)/BinDivisor</f>
        <v>0.006581618181818181</v>
      </c>
      <c r="O3" s="42">
        <f>COUNTIF(Vertices[Eigenvector Centrality],"&gt;= "&amp;N3)-COUNTIF(Vertices[Eigenvector Centrality],"&gt;="&amp;N4)</f>
        <v>0</v>
      </c>
      <c r="P3" s="41">
        <f aca="true" t="shared" si="7" ref="P3:P26">P2+($P$57-$P$2)/BinDivisor</f>
        <v>0.5461900181818182</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0.6909090909090909</v>
      </c>
      <c r="G4" s="40">
        <f>COUNTIF(Vertices[In-Degree],"&gt;= "&amp;F4)-COUNTIF(Vertices[In-Degree],"&gt;="&amp;F5)</f>
        <v>13</v>
      </c>
      <c r="H4" s="39">
        <f t="shared" si="3"/>
        <v>0.10909090909090909</v>
      </c>
      <c r="I4" s="40">
        <f>COUNTIF(Vertices[Out-Degree],"&gt;= "&amp;H4)-COUNTIF(Vertices[Out-Degree],"&gt;="&amp;H5)</f>
        <v>0</v>
      </c>
      <c r="J4" s="39">
        <f t="shared" si="4"/>
        <v>49.47878789090909</v>
      </c>
      <c r="K4" s="40">
        <f>COUNTIF(Vertices[Betweenness Centrality],"&gt;= "&amp;J4)-COUNTIF(Vertices[Betweenness Centrality],"&gt;="&amp;J5)</f>
        <v>0</v>
      </c>
      <c r="L4" s="39">
        <f t="shared" si="5"/>
        <v>0.0074113090909090915</v>
      </c>
      <c r="M4" s="40">
        <f>COUNTIF(Vertices[Closeness Centrality],"&gt;= "&amp;L4)-COUNTIF(Vertices[Closeness Centrality],"&gt;="&amp;L5)</f>
        <v>0</v>
      </c>
      <c r="N4" s="39">
        <f t="shared" si="6"/>
        <v>0.008747236363636363</v>
      </c>
      <c r="O4" s="40">
        <f>COUNTIF(Vertices[Eigenvector Centrality],"&gt;= "&amp;N4)-COUNTIF(Vertices[Eigenvector Centrality],"&gt;="&amp;N5)</f>
        <v>0</v>
      </c>
      <c r="P4" s="39">
        <f t="shared" si="7"/>
        <v>0.6511540363636364</v>
      </c>
      <c r="Q4" s="40">
        <f>COUNTIF(Vertices[PageRank],"&gt;= "&amp;P4)-COUNTIF(Vertices[PageRank],"&gt;="&amp;P5)</f>
        <v>6</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1.0363636363636364</v>
      </c>
      <c r="G5" s="42">
        <f>COUNTIF(Vertices[In-Degree],"&gt;= "&amp;F5)-COUNTIF(Vertices[In-Degree],"&gt;="&amp;F6)</f>
        <v>0</v>
      </c>
      <c r="H5" s="41">
        <f t="shared" si="3"/>
        <v>0.16363636363636364</v>
      </c>
      <c r="I5" s="42">
        <f>COUNTIF(Vertices[Out-Degree],"&gt;= "&amp;H5)-COUNTIF(Vertices[Out-Degree],"&gt;="&amp;H6)</f>
        <v>0</v>
      </c>
      <c r="J5" s="41">
        <f t="shared" si="4"/>
        <v>74.21818183636364</v>
      </c>
      <c r="K5" s="42">
        <f>COUNTIF(Vertices[Betweenness Centrality],"&gt;= "&amp;J5)-COUNTIF(Vertices[Betweenness Centrality],"&gt;="&amp;J6)</f>
        <v>4</v>
      </c>
      <c r="L5" s="41">
        <f t="shared" si="5"/>
        <v>0.007570963636363637</v>
      </c>
      <c r="M5" s="42">
        <f>COUNTIF(Vertices[Closeness Centrality],"&gt;= "&amp;L5)-COUNTIF(Vertices[Closeness Centrality],"&gt;="&amp;L6)</f>
        <v>0</v>
      </c>
      <c r="N5" s="41">
        <f t="shared" si="6"/>
        <v>0.010912854545454544</v>
      </c>
      <c r="O5" s="42">
        <f>COUNTIF(Vertices[Eigenvector Centrality],"&gt;= "&amp;N5)-COUNTIF(Vertices[Eigenvector Centrality],"&gt;="&amp;N6)</f>
        <v>0</v>
      </c>
      <c r="P5" s="41">
        <f t="shared" si="7"/>
        <v>0.7561180545454547</v>
      </c>
      <c r="Q5" s="42">
        <f>COUNTIF(Vertices[PageRank],"&gt;= "&amp;P5)-COUNTIF(Vertices[PageRank],"&gt;="&amp;P6)</f>
        <v>0</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49</v>
      </c>
      <c r="D6" s="34">
        <f t="shared" si="1"/>
        <v>0</v>
      </c>
      <c r="E6" s="3">
        <f>COUNTIF(Vertices[Degree],"&gt;= "&amp;D6)-COUNTIF(Vertices[Degree],"&gt;="&amp;D7)</f>
        <v>0</v>
      </c>
      <c r="F6" s="39">
        <f t="shared" si="2"/>
        <v>1.3818181818181818</v>
      </c>
      <c r="G6" s="40">
        <f>COUNTIF(Vertices[In-Degree],"&gt;= "&amp;F6)-COUNTIF(Vertices[In-Degree],"&gt;="&amp;F7)</f>
        <v>0</v>
      </c>
      <c r="H6" s="39">
        <f t="shared" si="3"/>
        <v>0.21818181818181817</v>
      </c>
      <c r="I6" s="40">
        <f>COUNTIF(Vertices[Out-Degree],"&gt;= "&amp;H6)-COUNTIF(Vertices[Out-Degree],"&gt;="&amp;H7)</f>
        <v>0</v>
      </c>
      <c r="J6" s="39">
        <f t="shared" si="4"/>
        <v>98.95757578181818</v>
      </c>
      <c r="K6" s="40">
        <f>COUNTIF(Vertices[Betweenness Centrality],"&gt;= "&amp;J6)-COUNTIF(Vertices[Betweenness Centrality],"&gt;="&amp;J7)</f>
        <v>1</v>
      </c>
      <c r="L6" s="39">
        <f t="shared" si="5"/>
        <v>0.007730618181818183</v>
      </c>
      <c r="M6" s="40">
        <f>COUNTIF(Vertices[Closeness Centrality],"&gt;= "&amp;L6)-COUNTIF(Vertices[Closeness Centrality],"&gt;="&amp;L7)</f>
        <v>8</v>
      </c>
      <c r="N6" s="39">
        <f t="shared" si="6"/>
        <v>0.013078472727272725</v>
      </c>
      <c r="O6" s="40">
        <f>COUNTIF(Vertices[Eigenvector Centrality],"&gt;= "&amp;N6)-COUNTIF(Vertices[Eigenvector Centrality],"&gt;="&amp;N7)</f>
        <v>0</v>
      </c>
      <c r="P6" s="39">
        <f t="shared" si="7"/>
        <v>0.8610820727272729</v>
      </c>
      <c r="Q6" s="40">
        <f>COUNTIF(Vertices[PageRank],"&gt;= "&amp;P6)-COUNTIF(Vertices[PageRank],"&gt;="&amp;P7)</f>
        <v>3</v>
      </c>
      <c r="R6" s="39">
        <f t="shared" si="8"/>
        <v>0.03636363636363636</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1.7272727272727273</v>
      </c>
      <c r="G7" s="42">
        <f>COUNTIF(Vertices[In-Degree],"&gt;= "&amp;F7)-COUNTIF(Vertices[In-Degree],"&gt;="&amp;F8)</f>
        <v>1</v>
      </c>
      <c r="H7" s="41">
        <f t="shared" si="3"/>
        <v>0.2727272727272727</v>
      </c>
      <c r="I7" s="42">
        <f>COUNTIF(Vertices[Out-Degree],"&gt;= "&amp;H7)-COUNTIF(Vertices[Out-Degree],"&gt;="&amp;H8)</f>
        <v>0</v>
      </c>
      <c r="J7" s="41">
        <f t="shared" si="4"/>
        <v>123.69696972727272</v>
      </c>
      <c r="K7" s="42">
        <f>COUNTIF(Vertices[Betweenness Centrality],"&gt;= "&amp;J7)-COUNTIF(Vertices[Betweenness Centrality],"&gt;="&amp;J8)</f>
        <v>0</v>
      </c>
      <c r="L7" s="41">
        <f t="shared" si="5"/>
        <v>0.007890272727272728</v>
      </c>
      <c r="M7" s="42">
        <f>COUNTIF(Vertices[Closeness Centrality],"&gt;= "&amp;L7)-COUNTIF(Vertices[Closeness Centrality],"&gt;="&amp;L8)</f>
        <v>0</v>
      </c>
      <c r="N7" s="41">
        <f t="shared" si="6"/>
        <v>0.015244090909090907</v>
      </c>
      <c r="O7" s="42">
        <f>COUNTIF(Vertices[Eigenvector Centrality],"&gt;= "&amp;N7)-COUNTIF(Vertices[Eigenvector Centrality],"&gt;="&amp;N8)</f>
        <v>6</v>
      </c>
      <c r="P7" s="41">
        <f t="shared" si="7"/>
        <v>0.9660460909090911</v>
      </c>
      <c r="Q7" s="42">
        <f>COUNTIF(Vertices[PageRank],"&gt;= "&amp;P7)-COUNTIF(Vertices[PageRank],"&gt;="&amp;P8)</f>
        <v>6</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69</v>
      </c>
      <c r="D8" s="34">
        <f t="shared" si="1"/>
        <v>0</v>
      </c>
      <c r="E8" s="3">
        <f>COUNTIF(Vertices[Degree],"&gt;= "&amp;D8)-COUNTIF(Vertices[Degree],"&gt;="&amp;D9)</f>
        <v>0</v>
      </c>
      <c r="F8" s="39">
        <f t="shared" si="2"/>
        <v>2.0727272727272728</v>
      </c>
      <c r="G8" s="40">
        <f>COUNTIF(Vertices[In-Degree],"&gt;= "&amp;F8)-COUNTIF(Vertices[In-Degree],"&gt;="&amp;F9)</f>
        <v>0</v>
      </c>
      <c r="H8" s="39">
        <f t="shared" si="3"/>
        <v>0.32727272727272727</v>
      </c>
      <c r="I8" s="40">
        <f>COUNTIF(Vertices[Out-Degree],"&gt;= "&amp;H8)-COUNTIF(Vertices[Out-Degree],"&gt;="&amp;H9)</f>
        <v>0</v>
      </c>
      <c r="J8" s="39">
        <f t="shared" si="4"/>
        <v>148.43636367272725</v>
      </c>
      <c r="K8" s="40">
        <f>COUNTIF(Vertices[Betweenness Centrality],"&gt;= "&amp;J8)-COUNTIF(Vertices[Betweenness Centrality],"&gt;="&amp;J9)</f>
        <v>1</v>
      </c>
      <c r="L8" s="39">
        <f t="shared" si="5"/>
        <v>0.008049927272727273</v>
      </c>
      <c r="M8" s="40">
        <f>COUNTIF(Vertices[Closeness Centrality],"&gt;= "&amp;L8)-COUNTIF(Vertices[Closeness Centrality],"&gt;="&amp;L9)</f>
        <v>6</v>
      </c>
      <c r="N8" s="39">
        <f t="shared" si="6"/>
        <v>0.017409709090909088</v>
      </c>
      <c r="O8" s="40">
        <f>COUNTIF(Vertices[Eigenvector Centrality],"&gt;= "&amp;N8)-COUNTIF(Vertices[Eigenvector Centrality],"&gt;="&amp;N9)</f>
        <v>0</v>
      </c>
      <c r="P8" s="39">
        <f t="shared" si="7"/>
        <v>1.0710101090909092</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2.418181818181818</v>
      </c>
      <c r="G9" s="42">
        <f>COUNTIF(Vertices[In-Degree],"&gt;= "&amp;F9)-COUNTIF(Vertices[In-Degree],"&gt;="&amp;F10)</f>
        <v>0</v>
      </c>
      <c r="H9" s="41">
        <f t="shared" si="3"/>
        <v>0.38181818181818183</v>
      </c>
      <c r="I9" s="42">
        <f>COUNTIF(Vertices[Out-Degree],"&gt;= "&amp;H9)-COUNTIF(Vertices[Out-Degree],"&gt;="&amp;H10)</f>
        <v>0</v>
      </c>
      <c r="J9" s="41">
        <f t="shared" si="4"/>
        <v>173.1757576181818</v>
      </c>
      <c r="K9" s="42">
        <f>COUNTIF(Vertices[Betweenness Centrality],"&gt;= "&amp;J9)-COUNTIF(Vertices[Betweenness Centrality],"&gt;="&amp;J10)</f>
        <v>0</v>
      </c>
      <c r="L9" s="41">
        <f t="shared" si="5"/>
        <v>0.008209581818181818</v>
      </c>
      <c r="M9" s="42">
        <f>COUNTIF(Vertices[Closeness Centrality],"&gt;= "&amp;L9)-COUNTIF(Vertices[Closeness Centrality],"&gt;="&amp;L10)</f>
        <v>0</v>
      </c>
      <c r="N9" s="41">
        <f t="shared" si="6"/>
        <v>0.01957532727272727</v>
      </c>
      <c r="O9" s="42">
        <f>COUNTIF(Vertices[Eigenvector Centrality],"&gt;= "&amp;N9)-COUNTIF(Vertices[Eigenvector Centrality],"&gt;="&amp;N10)</f>
        <v>1</v>
      </c>
      <c r="P9" s="41">
        <f t="shared" si="7"/>
        <v>1.1759741272727273</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1172</v>
      </c>
      <c r="B10" s="36">
        <v>3</v>
      </c>
      <c r="D10" s="34">
        <f t="shared" si="1"/>
        <v>0</v>
      </c>
      <c r="E10" s="3">
        <f>COUNTIF(Vertices[Degree],"&gt;= "&amp;D10)-COUNTIF(Vertices[Degree],"&gt;="&amp;D11)</f>
        <v>0</v>
      </c>
      <c r="F10" s="39">
        <f t="shared" si="2"/>
        <v>2.7636363636363637</v>
      </c>
      <c r="G10" s="40">
        <f>COUNTIF(Vertices[In-Degree],"&gt;= "&amp;F10)-COUNTIF(Vertices[In-Degree],"&gt;="&amp;F11)</f>
        <v>0</v>
      </c>
      <c r="H10" s="39">
        <f t="shared" si="3"/>
        <v>0.4363636363636364</v>
      </c>
      <c r="I10" s="40">
        <f>COUNTIF(Vertices[Out-Degree],"&gt;= "&amp;H10)-COUNTIF(Vertices[Out-Degree],"&gt;="&amp;H11)</f>
        <v>0</v>
      </c>
      <c r="J10" s="39">
        <f t="shared" si="4"/>
        <v>197.91515156363633</v>
      </c>
      <c r="K10" s="40">
        <f>COUNTIF(Vertices[Betweenness Centrality],"&gt;= "&amp;J10)-COUNTIF(Vertices[Betweenness Centrality],"&gt;="&amp;J11)</f>
        <v>0</v>
      </c>
      <c r="L10" s="39">
        <f t="shared" si="5"/>
        <v>0.008369236363636363</v>
      </c>
      <c r="M10" s="40">
        <f>COUNTIF(Vertices[Closeness Centrality],"&gt;= "&amp;L10)-COUNTIF(Vertices[Closeness Centrality],"&gt;="&amp;L11)</f>
        <v>0</v>
      </c>
      <c r="N10" s="39">
        <f t="shared" si="6"/>
        <v>0.021740945454545454</v>
      </c>
      <c r="O10" s="40">
        <f>COUNTIF(Vertices[Eigenvector Centrality],"&gt;= "&amp;N10)-COUNTIF(Vertices[Eigenvector Centrality],"&gt;="&amp;N11)</f>
        <v>3</v>
      </c>
      <c r="P10" s="39">
        <f t="shared" si="7"/>
        <v>1.2809381454545454</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3.1090909090909093</v>
      </c>
      <c r="G11" s="42">
        <f>COUNTIF(Vertices[In-Degree],"&gt;= "&amp;F11)-COUNTIF(Vertices[In-Degree],"&gt;="&amp;F12)</f>
        <v>0</v>
      </c>
      <c r="H11" s="41">
        <f t="shared" si="3"/>
        <v>0.49090909090909096</v>
      </c>
      <c r="I11" s="42">
        <f>COUNTIF(Vertices[Out-Degree],"&gt;= "&amp;H11)-COUNTIF(Vertices[Out-Degree],"&gt;="&amp;H12)</f>
        <v>0</v>
      </c>
      <c r="J11" s="41">
        <f t="shared" si="4"/>
        <v>222.65454550909087</v>
      </c>
      <c r="K11" s="42">
        <f>COUNTIF(Vertices[Betweenness Centrality],"&gt;= "&amp;J11)-COUNTIF(Vertices[Betweenness Centrality],"&gt;="&amp;J12)</f>
        <v>0</v>
      </c>
      <c r="L11" s="41">
        <f t="shared" si="5"/>
        <v>0.008528890909090907</v>
      </c>
      <c r="M11" s="42">
        <f>COUNTIF(Vertices[Closeness Centrality],"&gt;= "&amp;L11)-COUNTIF(Vertices[Closeness Centrality],"&gt;="&amp;L12)</f>
        <v>0</v>
      </c>
      <c r="N11" s="41">
        <f t="shared" si="6"/>
        <v>0.023906563636363638</v>
      </c>
      <c r="O11" s="42">
        <f>COUNTIF(Vertices[Eigenvector Centrality],"&gt;= "&amp;N11)-COUNTIF(Vertices[Eigenvector Centrality],"&gt;="&amp;N12)</f>
        <v>2</v>
      </c>
      <c r="P11" s="41">
        <f t="shared" si="7"/>
        <v>1.3859021636363635</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254</v>
      </c>
      <c r="B12" s="36">
        <v>61</v>
      </c>
      <c r="D12" s="34">
        <f t="shared" si="1"/>
        <v>0</v>
      </c>
      <c r="E12" s="3">
        <f>COUNTIF(Vertices[Degree],"&gt;= "&amp;D12)-COUNTIF(Vertices[Degree],"&gt;="&amp;D13)</f>
        <v>0</v>
      </c>
      <c r="F12" s="39">
        <f t="shared" si="2"/>
        <v>3.454545454545455</v>
      </c>
      <c r="G12" s="40">
        <f>COUNTIF(Vertices[In-Degree],"&gt;= "&amp;F12)-COUNTIF(Vertices[In-Degree],"&gt;="&amp;F13)</f>
        <v>0</v>
      </c>
      <c r="H12" s="39">
        <f t="shared" si="3"/>
        <v>0.5454545454545455</v>
      </c>
      <c r="I12" s="40">
        <f>COUNTIF(Vertices[Out-Degree],"&gt;= "&amp;H12)-COUNTIF(Vertices[Out-Degree],"&gt;="&amp;H13)</f>
        <v>0</v>
      </c>
      <c r="J12" s="39">
        <f t="shared" si="4"/>
        <v>247.3939394545454</v>
      </c>
      <c r="K12" s="40">
        <f>COUNTIF(Vertices[Betweenness Centrality],"&gt;= "&amp;J12)-COUNTIF(Vertices[Betweenness Centrality],"&gt;="&amp;J13)</f>
        <v>0</v>
      </c>
      <c r="L12" s="39">
        <f t="shared" si="5"/>
        <v>0.008688545454545452</v>
      </c>
      <c r="M12" s="40">
        <f>COUNTIF(Vertices[Closeness Centrality],"&gt;= "&amp;L12)-COUNTIF(Vertices[Closeness Centrality],"&gt;="&amp;L13)</f>
        <v>1</v>
      </c>
      <c r="N12" s="39">
        <f t="shared" si="6"/>
        <v>0.02607218181818182</v>
      </c>
      <c r="O12" s="40">
        <f>COUNTIF(Vertices[Eigenvector Centrality],"&gt;= "&amp;N12)-COUNTIF(Vertices[Eigenvector Centrality],"&gt;="&amp;N13)</f>
        <v>0</v>
      </c>
      <c r="P12" s="39">
        <f t="shared" si="7"/>
        <v>1.4908661818181816</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255</v>
      </c>
      <c r="B13" s="36">
        <v>7</v>
      </c>
      <c r="D13" s="34">
        <f t="shared" si="1"/>
        <v>0</v>
      </c>
      <c r="E13" s="3">
        <f>COUNTIF(Vertices[Degree],"&gt;= "&amp;D13)-COUNTIF(Vertices[Degree],"&gt;="&amp;D14)</f>
        <v>0</v>
      </c>
      <c r="F13" s="41">
        <f t="shared" si="2"/>
        <v>3.8000000000000007</v>
      </c>
      <c r="G13" s="42">
        <f>COUNTIF(Vertices[In-Degree],"&gt;= "&amp;F13)-COUNTIF(Vertices[In-Degree],"&gt;="&amp;F14)</f>
        <v>1</v>
      </c>
      <c r="H13" s="41">
        <f t="shared" si="3"/>
        <v>0.6000000000000001</v>
      </c>
      <c r="I13" s="42">
        <f>COUNTIF(Vertices[Out-Degree],"&gt;= "&amp;H13)-COUNTIF(Vertices[Out-Degree],"&gt;="&amp;H14)</f>
        <v>0</v>
      </c>
      <c r="J13" s="41">
        <f t="shared" si="4"/>
        <v>272.13333339999997</v>
      </c>
      <c r="K13" s="42">
        <f>COUNTIF(Vertices[Betweenness Centrality],"&gt;= "&amp;J13)-COUNTIF(Vertices[Betweenness Centrality],"&gt;="&amp;J14)</f>
        <v>0</v>
      </c>
      <c r="L13" s="41">
        <f t="shared" si="5"/>
        <v>0.008848199999999997</v>
      </c>
      <c r="M13" s="42">
        <f>COUNTIF(Vertices[Closeness Centrality],"&gt;= "&amp;L13)-COUNTIF(Vertices[Closeness Centrality],"&gt;="&amp;L14)</f>
        <v>0</v>
      </c>
      <c r="N13" s="41">
        <f t="shared" si="6"/>
        <v>0.028237800000000004</v>
      </c>
      <c r="O13" s="42">
        <f>COUNTIF(Vertices[Eigenvector Centrality],"&gt;= "&amp;N13)-COUNTIF(Vertices[Eigenvector Centrality],"&gt;="&amp;N14)</f>
        <v>6</v>
      </c>
      <c r="P13" s="41">
        <f t="shared" si="7"/>
        <v>1.5958301999999998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4.145454545454546</v>
      </c>
      <c r="G14" s="40">
        <f>COUNTIF(Vertices[In-Degree],"&gt;= "&amp;F14)-COUNTIF(Vertices[In-Degree],"&gt;="&amp;F15)</f>
        <v>0</v>
      </c>
      <c r="H14" s="39">
        <f t="shared" si="3"/>
        <v>0.6545454545454547</v>
      </c>
      <c r="I14" s="40">
        <f>COUNTIF(Vertices[Out-Degree],"&gt;= "&amp;H14)-COUNTIF(Vertices[Out-Degree],"&gt;="&amp;H15)</f>
        <v>0</v>
      </c>
      <c r="J14" s="39">
        <f t="shared" si="4"/>
        <v>296.8727273454545</v>
      </c>
      <c r="K14" s="40">
        <f>COUNTIF(Vertices[Betweenness Centrality],"&gt;= "&amp;J14)-COUNTIF(Vertices[Betweenness Centrality],"&gt;="&amp;J15)</f>
        <v>0</v>
      </c>
      <c r="L14" s="39">
        <f t="shared" si="5"/>
        <v>0.009007854545454542</v>
      </c>
      <c r="M14" s="40">
        <f>COUNTIF(Vertices[Closeness Centrality],"&gt;= "&amp;L14)-COUNTIF(Vertices[Closeness Centrality],"&gt;="&amp;L15)</f>
        <v>0</v>
      </c>
      <c r="N14" s="39">
        <f t="shared" si="6"/>
        <v>0.030403418181818187</v>
      </c>
      <c r="O14" s="40">
        <f>COUNTIF(Vertices[Eigenvector Centrality],"&gt;= "&amp;N14)-COUNTIF(Vertices[Eigenvector Centrality],"&gt;="&amp;N15)</f>
        <v>0</v>
      </c>
      <c r="P14" s="39">
        <f t="shared" si="7"/>
        <v>1.7007942181818179</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4.490909090909092</v>
      </c>
      <c r="G15" s="42">
        <f>COUNTIF(Vertices[In-Degree],"&gt;= "&amp;F15)-COUNTIF(Vertices[In-Degree],"&gt;="&amp;F16)</f>
        <v>0</v>
      </c>
      <c r="H15" s="41">
        <f t="shared" si="3"/>
        <v>0.7090909090909092</v>
      </c>
      <c r="I15" s="42">
        <f>COUNTIF(Vertices[Out-Degree],"&gt;= "&amp;H15)-COUNTIF(Vertices[Out-Degree],"&gt;="&amp;H16)</f>
        <v>0</v>
      </c>
      <c r="J15" s="41">
        <f t="shared" si="4"/>
        <v>321.61212129090904</v>
      </c>
      <c r="K15" s="42">
        <f>COUNTIF(Vertices[Betweenness Centrality],"&gt;= "&amp;J15)-COUNTIF(Vertices[Betweenness Centrality],"&gt;="&amp;J16)</f>
        <v>0</v>
      </c>
      <c r="L15" s="41">
        <f t="shared" si="5"/>
        <v>0.009167509090909087</v>
      </c>
      <c r="M15" s="42">
        <f>COUNTIF(Vertices[Closeness Centrality],"&gt;= "&amp;L15)-COUNTIF(Vertices[Closeness Centrality],"&gt;="&amp;L16)</f>
        <v>0</v>
      </c>
      <c r="N15" s="41">
        <f t="shared" si="6"/>
        <v>0.03256903636363637</v>
      </c>
      <c r="O15" s="42">
        <f>COUNTIF(Vertices[Eigenvector Centrality],"&gt;= "&amp;N15)-COUNTIF(Vertices[Eigenvector Centrality],"&gt;="&amp;N16)</f>
        <v>3</v>
      </c>
      <c r="P15" s="41">
        <f t="shared" si="7"/>
        <v>1.805758236363636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4.836363636363638</v>
      </c>
      <c r="G16" s="40">
        <f>COUNTIF(Vertices[In-Degree],"&gt;= "&amp;F16)-COUNTIF(Vertices[In-Degree],"&gt;="&amp;F17)</f>
        <v>0</v>
      </c>
      <c r="H16" s="39">
        <f t="shared" si="3"/>
        <v>0.7636363636363638</v>
      </c>
      <c r="I16" s="40">
        <f>COUNTIF(Vertices[Out-Degree],"&gt;= "&amp;H16)-COUNTIF(Vertices[Out-Degree],"&gt;="&amp;H17)</f>
        <v>0</v>
      </c>
      <c r="J16" s="39">
        <f t="shared" si="4"/>
        <v>346.3515152363636</v>
      </c>
      <c r="K16" s="40">
        <f>COUNTIF(Vertices[Betweenness Centrality],"&gt;= "&amp;J16)-COUNTIF(Vertices[Betweenness Centrality],"&gt;="&amp;J17)</f>
        <v>0</v>
      </c>
      <c r="L16" s="39">
        <f t="shared" si="5"/>
        <v>0.009327163636363631</v>
      </c>
      <c r="M16" s="40">
        <f>COUNTIF(Vertices[Closeness Centrality],"&gt;= "&amp;L16)-COUNTIF(Vertices[Closeness Centrality],"&gt;="&amp;L17)</f>
        <v>0</v>
      </c>
      <c r="N16" s="39">
        <f t="shared" si="6"/>
        <v>0.034734654545454546</v>
      </c>
      <c r="O16" s="40">
        <f>COUNTIF(Vertices[Eigenvector Centrality],"&gt;= "&amp;N16)-COUNTIF(Vertices[Eigenvector Centrality],"&gt;="&amp;N17)</f>
        <v>0</v>
      </c>
      <c r="P16" s="39">
        <f t="shared" si="7"/>
        <v>1.910722254545454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5.181818181818183</v>
      </c>
      <c r="G17" s="42">
        <f>COUNTIF(Vertices[In-Degree],"&gt;= "&amp;F17)-COUNTIF(Vertices[In-Degree],"&gt;="&amp;F18)</f>
        <v>0</v>
      </c>
      <c r="H17" s="41">
        <f t="shared" si="3"/>
        <v>0.8181818181818183</v>
      </c>
      <c r="I17" s="42">
        <f>COUNTIF(Vertices[Out-Degree],"&gt;= "&amp;H17)-COUNTIF(Vertices[Out-Degree],"&gt;="&amp;H18)</f>
        <v>0</v>
      </c>
      <c r="J17" s="41">
        <f t="shared" si="4"/>
        <v>371.0909091818181</v>
      </c>
      <c r="K17" s="42">
        <f>COUNTIF(Vertices[Betweenness Centrality],"&gt;= "&amp;J17)-COUNTIF(Vertices[Betweenness Centrality],"&gt;="&amp;J18)</f>
        <v>0</v>
      </c>
      <c r="L17" s="41">
        <f t="shared" si="5"/>
        <v>0.009486818181818176</v>
      </c>
      <c r="M17" s="42">
        <f>COUNTIF(Vertices[Closeness Centrality],"&gt;= "&amp;L17)-COUNTIF(Vertices[Closeness Centrality],"&gt;="&amp;L18)</f>
        <v>0</v>
      </c>
      <c r="N17" s="41">
        <f t="shared" si="6"/>
        <v>0.036900272727272726</v>
      </c>
      <c r="O17" s="42">
        <f>COUNTIF(Vertices[Eigenvector Centrality],"&gt;= "&amp;N17)-COUNTIF(Vertices[Eigenvector Centrality],"&gt;="&amp;N18)</f>
        <v>3</v>
      </c>
      <c r="P17" s="41">
        <f t="shared" si="7"/>
        <v>2.0156862727272724</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0.018518518518518517</v>
      </c>
      <c r="D18" s="34">
        <f t="shared" si="1"/>
        <v>0</v>
      </c>
      <c r="E18" s="3">
        <f>COUNTIF(Vertices[Degree],"&gt;= "&amp;D18)-COUNTIF(Vertices[Degree],"&gt;="&amp;D19)</f>
        <v>0</v>
      </c>
      <c r="F18" s="39">
        <f t="shared" si="2"/>
        <v>5.527272727272729</v>
      </c>
      <c r="G18" s="40">
        <f>COUNTIF(Vertices[In-Degree],"&gt;= "&amp;F18)-COUNTIF(Vertices[In-Degree],"&gt;="&amp;F19)</f>
        <v>0</v>
      </c>
      <c r="H18" s="39">
        <f t="shared" si="3"/>
        <v>0.8727272727272729</v>
      </c>
      <c r="I18" s="40">
        <f>COUNTIF(Vertices[Out-Degree],"&gt;= "&amp;H18)-COUNTIF(Vertices[Out-Degree],"&gt;="&amp;H19)</f>
        <v>0</v>
      </c>
      <c r="J18" s="39">
        <f t="shared" si="4"/>
        <v>395.83030312727266</v>
      </c>
      <c r="K18" s="40">
        <f>COUNTIF(Vertices[Betweenness Centrality],"&gt;= "&amp;J18)-COUNTIF(Vertices[Betweenness Centrality],"&gt;="&amp;J19)</f>
        <v>0</v>
      </c>
      <c r="L18" s="39">
        <f t="shared" si="5"/>
        <v>0.009646472727272721</v>
      </c>
      <c r="M18" s="40">
        <f>COUNTIF(Vertices[Closeness Centrality],"&gt;= "&amp;L18)-COUNTIF(Vertices[Closeness Centrality],"&gt;="&amp;L19)</f>
        <v>2</v>
      </c>
      <c r="N18" s="39">
        <f t="shared" si="6"/>
        <v>0.039065890909090906</v>
      </c>
      <c r="O18" s="40">
        <f>COUNTIF(Vertices[Eigenvector Centrality],"&gt;= "&amp;N18)-COUNTIF(Vertices[Eigenvector Centrality],"&gt;="&amp;N19)</f>
        <v>0</v>
      </c>
      <c r="P18" s="39">
        <f t="shared" si="7"/>
        <v>2.1206502909090905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0.03636363636363636</v>
      </c>
      <c r="D19" s="34">
        <f t="shared" si="1"/>
        <v>0</v>
      </c>
      <c r="E19" s="3">
        <f>COUNTIF(Vertices[Degree],"&gt;= "&amp;D19)-COUNTIF(Vertices[Degree],"&gt;="&amp;D20)</f>
        <v>0</v>
      </c>
      <c r="F19" s="41">
        <f t="shared" si="2"/>
        <v>5.872727272727275</v>
      </c>
      <c r="G19" s="42">
        <f>COUNTIF(Vertices[In-Degree],"&gt;= "&amp;F19)-COUNTIF(Vertices[In-Degree],"&gt;="&amp;F20)</f>
        <v>1</v>
      </c>
      <c r="H19" s="41">
        <f t="shared" si="3"/>
        <v>0.9272727272727275</v>
      </c>
      <c r="I19" s="42">
        <f>COUNTIF(Vertices[Out-Degree],"&gt;= "&amp;H19)-COUNTIF(Vertices[Out-Degree],"&gt;="&amp;H20)</f>
        <v>0</v>
      </c>
      <c r="J19" s="41">
        <f t="shared" si="4"/>
        <v>420.5696970727272</v>
      </c>
      <c r="K19" s="42">
        <f>COUNTIF(Vertices[Betweenness Centrality],"&gt;= "&amp;J19)-COUNTIF(Vertices[Betweenness Centrality],"&gt;="&amp;J20)</f>
        <v>0</v>
      </c>
      <c r="L19" s="41">
        <f t="shared" si="5"/>
        <v>0.009806127272727266</v>
      </c>
      <c r="M19" s="42">
        <f>COUNTIF(Vertices[Closeness Centrality],"&gt;= "&amp;L19)-COUNTIF(Vertices[Closeness Centrality],"&gt;="&amp;L20)</f>
        <v>5</v>
      </c>
      <c r="N19" s="41">
        <f t="shared" si="6"/>
        <v>0.041231509090909085</v>
      </c>
      <c r="O19" s="42">
        <f>COUNTIF(Vertices[Eigenvector Centrality],"&gt;= "&amp;N19)-COUNTIF(Vertices[Eigenvector Centrality],"&gt;="&amp;N20)</f>
        <v>0</v>
      </c>
      <c r="P19" s="41">
        <f t="shared" si="7"/>
        <v>2.2256143090909086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6.2181818181818205</v>
      </c>
      <c r="G20" s="40">
        <f>COUNTIF(Vertices[In-Degree],"&gt;= "&amp;F20)-COUNTIF(Vertices[In-Degree],"&gt;="&amp;F21)</f>
        <v>0</v>
      </c>
      <c r="H20" s="39">
        <f t="shared" si="3"/>
        <v>0.981818181818182</v>
      </c>
      <c r="I20" s="40">
        <f>COUNTIF(Vertices[Out-Degree],"&gt;= "&amp;H20)-COUNTIF(Vertices[Out-Degree],"&gt;="&amp;H21)</f>
        <v>17</v>
      </c>
      <c r="J20" s="39">
        <f t="shared" si="4"/>
        <v>445.30909101818173</v>
      </c>
      <c r="K20" s="40">
        <f>COUNTIF(Vertices[Betweenness Centrality],"&gt;= "&amp;J20)-COUNTIF(Vertices[Betweenness Centrality],"&gt;="&amp;J21)</f>
        <v>0</v>
      </c>
      <c r="L20" s="39">
        <f t="shared" si="5"/>
        <v>0.00996578181818181</v>
      </c>
      <c r="M20" s="40">
        <f>COUNTIF(Vertices[Closeness Centrality],"&gt;= "&amp;L20)-COUNTIF(Vertices[Closeness Centrality],"&gt;="&amp;L21)</f>
        <v>4</v>
      </c>
      <c r="N20" s="39">
        <f t="shared" si="6"/>
        <v>0.043397127272727265</v>
      </c>
      <c r="O20" s="40">
        <f>COUNTIF(Vertices[Eigenvector Centrality],"&gt;= "&amp;N20)-COUNTIF(Vertices[Eigenvector Centrality],"&gt;="&amp;N21)</f>
        <v>0</v>
      </c>
      <c r="P20" s="39">
        <f t="shared" si="7"/>
        <v>2.3305783272727267</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6.563636363636366</v>
      </c>
      <c r="G21" s="42">
        <f>COUNTIF(Vertices[In-Degree],"&gt;= "&amp;F21)-COUNTIF(Vertices[In-Degree],"&gt;="&amp;F22)</f>
        <v>0</v>
      </c>
      <c r="H21" s="41">
        <f t="shared" si="3"/>
        <v>1.0363636363636366</v>
      </c>
      <c r="I21" s="42">
        <f>COUNTIF(Vertices[Out-Degree],"&gt;= "&amp;H21)-COUNTIF(Vertices[Out-Degree],"&gt;="&amp;H22)</f>
        <v>0</v>
      </c>
      <c r="J21" s="41">
        <f t="shared" si="4"/>
        <v>470.04848496363627</v>
      </c>
      <c r="K21" s="42">
        <f>COUNTIF(Vertices[Betweenness Centrality],"&gt;= "&amp;J21)-COUNTIF(Vertices[Betweenness Centrality],"&gt;="&amp;J22)</f>
        <v>0</v>
      </c>
      <c r="L21" s="41">
        <f t="shared" si="5"/>
        <v>0.010125436363636355</v>
      </c>
      <c r="M21" s="42">
        <f>COUNTIF(Vertices[Closeness Centrality],"&gt;= "&amp;L21)-COUNTIF(Vertices[Closeness Centrality],"&gt;="&amp;L22)</f>
        <v>1</v>
      </c>
      <c r="N21" s="41">
        <f t="shared" si="6"/>
        <v>0.045562745454545445</v>
      </c>
      <c r="O21" s="42">
        <f>COUNTIF(Vertices[Eigenvector Centrality],"&gt;= "&amp;N21)-COUNTIF(Vertices[Eigenvector Centrality],"&gt;="&amp;N22)</f>
        <v>2</v>
      </c>
      <c r="P21" s="41">
        <f t="shared" si="7"/>
        <v>2.435542345454545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6.909090909090912</v>
      </c>
      <c r="G22" s="40">
        <f>COUNTIF(Vertices[In-Degree],"&gt;= "&amp;F22)-COUNTIF(Vertices[In-Degree],"&gt;="&amp;F23)</f>
        <v>0</v>
      </c>
      <c r="H22" s="39">
        <f t="shared" si="3"/>
        <v>1.090909090909091</v>
      </c>
      <c r="I22" s="40">
        <f>COUNTIF(Vertices[Out-Degree],"&gt;= "&amp;H22)-COUNTIF(Vertices[Out-Degree],"&gt;="&amp;H23)</f>
        <v>0</v>
      </c>
      <c r="J22" s="39">
        <f t="shared" si="4"/>
        <v>494.7878789090908</v>
      </c>
      <c r="K22" s="40">
        <f>COUNTIF(Vertices[Betweenness Centrality],"&gt;= "&amp;J22)-COUNTIF(Vertices[Betweenness Centrality],"&gt;="&amp;J23)</f>
        <v>2</v>
      </c>
      <c r="L22" s="39">
        <f t="shared" si="5"/>
        <v>0.0102850909090909</v>
      </c>
      <c r="M22" s="40">
        <f>COUNTIF(Vertices[Closeness Centrality],"&gt;= "&amp;L22)-COUNTIF(Vertices[Closeness Centrality],"&gt;="&amp;L23)</f>
        <v>0</v>
      </c>
      <c r="N22" s="39">
        <f t="shared" si="6"/>
        <v>0.047728363636363624</v>
      </c>
      <c r="O22" s="40">
        <f>COUNTIF(Vertices[Eigenvector Centrality],"&gt;= "&amp;N22)-COUNTIF(Vertices[Eigenvector Centrality],"&gt;="&amp;N23)</f>
        <v>0</v>
      </c>
      <c r="P22" s="39">
        <f t="shared" si="7"/>
        <v>2.540506363636363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42</v>
      </c>
      <c r="D23" s="34">
        <f t="shared" si="1"/>
        <v>0</v>
      </c>
      <c r="E23" s="3">
        <f>COUNTIF(Vertices[Degree],"&gt;= "&amp;D23)-COUNTIF(Vertices[Degree],"&gt;="&amp;D24)</f>
        <v>0</v>
      </c>
      <c r="F23" s="41">
        <f t="shared" si="2"/>
        <v>7.2545454545454575</v>
      </c>
      <c r="G23" s="42">
        <f>COUNTIF(Vertices[In-Degree],"&gt;= "&amp;F23)-COUNTIF(Vertices[In-Degree],"&gt;="&amp;F24)</f>
        <v>0</v>
      </c>
      <c r="H23" s="41">
        <f t="shared" si="3"/>
        <v>1.1454545454545455</v>
      </c>
      <c r="I23" s="42">
        <f>COUNTIF(Vertices[Out-Degree],"&gt;= "&amp;H23)-COUNTIF(Vertices[Out-Degree],"&gt;="&amp;H24)</f>
        <v>0</v>
      </c>
      <c r="J23" s="41">
        <f t="shared" si="4"/>
        <v>519.5272728545453</v>
      </c>
      <c r="K23" s="42">
        <f>COUNTIF(Vertices[Betweenness Centrality],"&gt;= "&amp;J23)-COUNTIF(Vertices[Betweenness Centrality],"&gt;="&amp;J24)</f>
        <v>0</v>
      </c>
      <c r="L23" s="41">
        <f t="shared" si="5"/>
        <v>0.010444745454545445</v>
      </c>
      <c r="M23" s="42">
        <f>COUNTIF(Vertices[Closeness Centrality],"&gt;= "&amp;L23)-COUNTIF(Vertices[Closeness Centrality],"&gt;="&amp;L24)</f>
        <v>3</v>
      </c>
      <c r="N23" s="41">
        <f t="shared" si="6"/>
        <v>0.049893981818181804</v>
      </c>
      <c r="O23" s="42">
        <f>COUNTIF(Vertices[Eigenvector Centrality],"&gt;= "&amp;N23)-COUNTIF(Vertices[Eigenvector Centrality],"&gt;="&amp;N24)</f>
        <v>0</v>
      </c>
      <c r="P23" s="41">
        <f t="shared" si="7"/>
        <v>2.645470381818181</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69</v>
      </c>
      <c r="D24" s="34">
        <f t="shared" si="1"/>
        <v>0</v>
      </c>
      <c r="E24" s="3">
        <f>COUNTIF(Vertices[Degree],"&gt;= "&amp;D24)-COUNTIF(Vertices[Degree],"&gt;="&amp;D25)</f>
        <v>0</v>
      </c>
      <c r="F24" s="39">
        <f t="shared" si="2"/>
        <v>7.600000000000003</v>
      </c>
      <c r="G24" s="40">
        <f>COUNTIF(Vertices[In-Degree],"&gt;= "&amp;F24)-COUNTIF(Vertices[In-Degree],"&gt;="&amp;F25)</f>
        <v>0</v>
      </c>
      <c r="H24" s="39">
        <f t="shared" si="3"/>
        <v>1.2</v>
      </c>
      <c r="I24" s="40">
        <f>COUNTIF(Vertices[Out-Degree],"&gt;= "&amp;H24)-COUNTIF(Vertices[Out-Degree],"&gt;="&amp;H25)</f>
        <v>0</v>
      </c>
      <c r="J24" s="39">
        <f t="shared" si="4"/>
        <v>544.2666667999999</v>
      </c>
      <c r="K24" s="40">
        <f>COUNTIF(Vertices[Betweenness Centrality],"&gt;= "&amp;J24)-COUNTIF(Vertices[Betweenness Centrality],"&gt;="&amp;J25)</f>
        <v>0</v>
      </c>
      <c r="L24" s="39">
        <f t="shared" si="5"/>
        <v>0.01060439999999999</v>
      </c>
      <c r="M24" s="40">
        <f>COUNTIF(Vertices[Closeness Centrality],"&gt;= "&amp;L24)-COUNTIF(Vertices[Closeness Centrality],"&gt;="&amp;L25)</f>
        <v>2</v>
      </c>
      <c r="N24" s="39">
        <f t="shared" si="6"/>
        <v>0.052059599999999984</v>
      </c>
      <c r="O24" s="40">
        <f>COUNTIF(Vertices[Eigenvector Centrality],"&gt;= "&amp;N24)-COUNTIF(Vertices[Eigenvector Centrality],"&gt;="&amp;N25)</f>
        <v>0</v>
      </c>
      <c r="P24" s="39">
        <f t="shared" si="7"/>
        <v>2.750434399999999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7.945454545454549</v>
      </c>
      <c r="G25" s="42">
        <f>COUNTIF(Vertices[In-Degree],"&gt;= "&amp;F25)-COUNTIF(Vertices[In-Degree],"&gt;="&amp;F26)</f>
        <v>0</v>
      </c>
      <c r="H25" s="41">
        <f t="shared" si="3"/>
        <v>1.2545454545454544</v>
      </c>
      <c r="I25" s="42">
        <f>COUNTIF(Vertices[Out-Degree],"&gt;= "&amp;H25)-COUNTIF(Vertices[Out-Degree],"&gt;="&amp;H26)</f>
        <v>0</v>
      </c>
      <c r="J25" s="41">
        <f t="shared" si="4"/>
        <v>569.0060607454545</v>
      </c>
      <c r="K25" s="42">
        <f>COUNTIF(Vertices[Betweenness Centrality],"&gt;= "&amp;J25)-COUNTIF(Vertices[Betweenness Centrality],"&gt;="&amp;J26)</f>
        <v>0</v>
      </c>
      <c r="L25" s="41">
        <f t="shared" si="5"/>
        <v>0.010764054545454534</v>
      </c>
      <c r="M25" s="42">
        <f>COUNTIF(Vertices[Closeness Centrality],"&gt;= "&amp;L25)-COUNTIF(Vertices[Closeness Centrality],"&gt;="&amp;L26)</f>
        <v>0</v>
      </c>
      <c r="N25" s="41">
        <f t="shared" si="6"/>
        <v>0.05422521818181816</v>
      </c>
      <c r="O25" s="42">
        <f>COUNTIF(Vertices[Eigenvector Centrality],"&gt;= "&amp;N25)-COUNTIF(Vertices[Eigenvector Centrality],"&gt;="&amp;N26)</f>
        <v>0</v>
      </c>
      <c r="P25" s="41">
        <f t="shared" si="7"/>
        <v>2.8553984181818173</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8.290909090909095</v>
      </c>
      <c r="G26" s="40">
        <f>COUNTIF(Vertices[In-Degree],"&gt;= "&amp;F26)-COUNTIF(Vertices[In-Degree],"&gt;="&amp;F28)</f>
        <v>0</v>
      </c>
      <c r="H26" s="39">
        <f t="shared" si="3"/>
        <v>1.3090909090909089</v>
      </c>
      <c r="I26" s="40">
        <f>COUNTIF(Vertices[Out-Degree],"&gt;= "&amp;H26)-COUNTIF(Vertices[Out-Degree],"&gt;="&amp;H28)</f>
        <v>0</v>
      </c>
      <c r="J26" s="39">
        <f t="shared" si="4"/>
        <v>593.7454546909091</v>
      </c>
      <c r="K26" s="40">
        <f>COUNTIF(Vertices[Betweenness Centrality],"&gt;= "&amp;J26)-COUNTIF(Vertices[Betweenness Centrality],"&gt;="&amp;J28)</f>
        <v>0</v>
      </c>
      <c r="L26" s="39">
        <f t="shared" si="5"/>
        <v>0.010923709090909079</v>
      </c>
      <c r="M26" s="40">
        <f>COUNTIF(Vertices[Closeness Centrality],"&gt;= "&amp;L26)-COUNTIF(Vertices[Closeness Centrality],"&gt;="&amp;L28)</f>
        <v>0</v>
      </c>
      <c r="N26" s="39">
        <f t="shared" si="6"/>
        <v>0.05639083636363634</v>
      </c>
      <c r="O26" s="40">
        <f>COUNTIF(Vertices[Eigenvector Centrality],"&gt;= "&amp;N26)-COUNTIF(Vertices[Eigenvector Centrality],"&gt;="&amp;N28)</f>
        <v>0</v>
      </c>
      <c r="P26" s="39">
        <f t="shared" si="7"/>
        <v>2.9603624363636354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2.706349</v>
      </c>
      <c r="D27" s="34"/>
      <c r="E27" s="3">
        <f>COUNTIF(Vertices[Degree],"&gt;= "&amp;D27)-COUNTIF(Vertices[Degree],"&gt;="&amp;D28)</f>
        <v>0</v>
      </c>
      <c r="F27" s="78"/>
      <c r="G27" s="79">
        <f>COUNTIF(Vertices[In-Degree],"&gt;= "&amp;F27)-COUNTIF(Vertices[In-Degree],"&gt;="&amp;F28)</f>
        <v>-2</v>
      </c>
      <c r="H27" s="78"/>
      <c r="I27" s="79">
        <f>COUNTIF(Vertices[Out-Degree],"&gt;= "&amp;H27)-COUNTIF(Vertices[Out-Degree],"&gt;="&amp;H28)</f>
        <v>-17</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8.63636363636364</v>
      </c>
      <c r="G28" s="42">
        <f>COUNTIF(Vertices[In-Degree],"&gt;= "&amp;F28)-COUNTIF(Vertices[In-Degree],"&gt;="&amp;F40)</f>
        <v>0</v>
      </c>
      <c r="H28" s="41">
        <f>H26+($H$57-$H$2)/BinDivisor</f>
        <v>1.3636363636363633</v>
      </c>
      <c r="I28" s="42">
        <f>COUNTIF(Vertices[Out-Degree],"&gt;= "&amp;H28)-COUNTIF(Vertices[Out-Degree],"&gt;="&amp;H40)</f>
        <v>0</v>
      </c>
      <c r="J28" s="41">
        <f>J26+($J$57-$J$2)/BinDivisor</f>
        <v>618.4848486363637</v>
      </c>
      <c r="K28" s="42">
        <f>COUNTIF(Vertices[Betweenness Centrality],"&gt;= "&amp;J28)-COUNTIF(Vertices[Betweenness Centrality],"&gt;="&amp;J40)</f>
        <v>0</v>
      </c>
      <c r="L28" s="41">
        <f>L26+($L$57-$L$2)/BinDivisor</f>
        <v>0.011083363636363624</v>
      </c>
      <c r="M28" s="42">
        <f>COUNTIF(Vertices[Closeness Centrality],"&gt;= "&amp;L28)-COUNTIF(Vertices[Closeness Centrality],"&gt;="&amp;L40)</f>
        <v>1</v>
      </c>
      <c r="N28" s="41">
        <f>N26+($N$57-$N$2)/BinDivisor</f>
        <v>0.05855645454545452</v>
      </c>
      <c r="O28" s="42">
        <f>COUNTIF(Vertices[Eigenvector Centrality],"&gt;= "&amp;N28)-COUNTIF(Vertices[Eigenvector Centrality],"&gt;="&amp;N40)</f>
        <v>0</v>
      </c>
      <c r="P28" s="41">
        <f>P26+($P$57-$P$2)/BinDivisor</f>
        <v>3.0653264545454535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0.03193960511033682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1173</v>
      </c>
      <c r="B30" s="36">
        <v>0.446387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1174</v>
      </c>
      <c r="B32" s="36" t="s">
        <v>1184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1175</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1176</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1177</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1178</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-17</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-12</v>
      </c>
      <c r="T38" s="78"/>
      <c r="U38" s="79">
        <f ca="1">COUNTIF(Vertices[Clustering Coefficient],"&gt;= "&amp;T38)-COUNTIF(Vertices[Clustering Coefficient],"&gt;="&amp;T40)</f>
        <v>0</v>
      </c>
    </row>
    <row r="39" spans="1:21" ht="15">
      <c r="A39" s="36" t="s">
        <v>1171</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-17</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-12</v>
      </c>
      <c r="T39" s="78"/>
      <c r="U39" s="79">
        <f ca="1">COUNTIF(Vertices[Clustering Coefficient],"&gt;= "&amp;T39)-COUNTIF(Vertices[Clustering Coefficient],"&gt;="&amp;T40)</f>
        <v>0</v>
      </c>
    </row>
    <row r="40" spans="1:21" ht="15">
      <c r="A40" s="36" t="s">
        <v>1179</v>
      </c>
      <c r="B40" s="36" t="s">
        <v>85</v>
      </c>
      <c r="D40" s="34">
        <f>D28+($D$57-$D$2)/BinDivisor</f>
        <v>0</v>
      </c>
      <c r="E40" s="3">
        <f>COUNTIF(Vertices[Degree],"&gt;= "&amp;D40)-COUNTIF(Vertices[Degree],"&gt;="&amp;D41)</f>
        <v>0</v>
      </c>
      <c r="F40" s="39">
        <f>F28+($F$57-$F$2)/BinDivisor</f>
        <v>8.981818181818186</v>
      </c>
      <c r="G40" s="40">
        <f>COUNTIF(Vertices[In-Degree],"&gt;= "&amp;F40)-COUNTIF(Vertices[In-Degree],"&gt;="&amp;F41)</f>
        <v>0</v>
      </c>
      <c r="H40" s="39">
        <f>H28+($H$57-$H$2)/BinDivisor</f>
        <v>1.4181818181818178</v>
      </c>
      <c r="I40" s="40">
        <f>COUNTIF(Vertices[Out-Degree],"&gt;= "&amp;H40)-COUNTIF(Vertices[Out-Degree],"&gt;="&amp;H41)</f>
        <v>0</v>
      </c>
      <c r="J40" s="39">
        <f>J28+($J$57-$J$2)/BinDivisor</f>
        <v>643.2242425818183</v>
      </c>
      <c r="K40" s="40">
        <f>COUNTIF(Vertices[Betweenness Centrality],"&gt;= "&amp;J40)-COUNTIF(Vertices[Betweenness Centrality],"&gt;="&amp;J41)</f>
        <v>0</v>
      </c>
      <c r="L40" s="39">
        <f>L28+($L$57-$L$2)/BinDivisor</f>
        <v>0.011243018181818169</v>
      </c>
      <c r="M40" s="40">
        <f>COUNTIF(Vertices[Closeness Centrality],"&gt;= "&amp;L40)-COUNTIF(Vertices[Closeness Centrality],"&gt;="&amp;L41)</f>
        <v>0</v>
      </c>
      <c r="N40" s="39">
        <f>N28+($N$57-$N$2)/BinDivisor</f>
        <v>0.0607220727272727</v>
      </c>
      <c r="O40" s="40">
        <f>COUNTIF(Vertices[Eigenvector Centrality],"&gt;= "&amp;N40)-COUNTIF(Vertices[Eigenvector Centrality],"&gt;="&amp;N41)</f>
        <v>0</v>
      </c>
      <c r="P40" s="39">
        <f>P28+($P$57-$P$2)/BinDivisor</f>
        <v>3.1702904727272716</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1180</v>
      </c>
      <c r="B41" s="36" t="s">
        <v>85</v>
      </c>
      <c r="D41" s="34">
        <f aca="true" t="shared" si="10" ref="D41:D56">D40+($D$57-$D$2)/BinDivisor</f>
        <v>0</v>
      </c>
      <c r="E41" s="3">
        <f>COUNTIF(Vertices[Degree],"&gt;= "&amp;D41)-COUNTIF(Vertices[Degree],"&gt;="&amp;D42)</f>
        <v>0</v>
      </c>
      <c r="F41" s="41">
        <f aca="true" t="shared" si="11" ref="F41:F56">F40+($F$57-$F$2)/BinDivisor</f>
        <v>9.327272727272732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667.9636365272729</v>
      </c>
      <c r="K41" s="42">
        <f>COUNTIF(Vertices[Betweenness Centrality],"&gt;= "&amp;J41)-COUNTIF(Vertices[Betweenness Centrality],"&gt;="&amp;J42)</f>
        <v>0</v>
      </c>
      <c r="L41" s="41">
        <f aca="true" t="shared" si="14" ref="L41:L56">L40+($L$57-$L$2)/BinDivisor</f>
        <v>0.011402672727272713</v>
      </c>
      <c r="M41" s="42">
        <f>COUNTIF(Vertices[Closeness Centrality],"&gt;= "&amp;L41)-COUNTIF(Vertices[Closeness Centrality],"&gt;="&amp;L42)</f>
        <v>0</v>
      </c>
      <c r="N41" s="41">
        <f aca="true" t="shared" si="15" ref="N41:N56">N40+($N$57-$N$2)/BinDivisor</f>
        <v>0.06288769090909088</v>
      </c>
      <c r="O41" s="42">
        <f>COUNTIF(Vertices[Eigenvector Centrality],"&gt;= "&amp;N41)-COUNTIF(Vertices[Eigenvector Centrality],"&gt;="&amp;N42)</f>
        <v>0</v>
      </c>
      <c r="P41" s="41">
        <f aca="true" t="shared" si="16" ref="P41:P56">P40+($P$57-$P$2)/BinDivisor</f>
        <v>3.2752544909090897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1181</v>
      </c>
      <c r="B42" s="36" t="s">
        <v>85</v>
      </c>
      <c r="D42" s="34">
        <f t="shared" si="10"/>
        <v>0</v>
      </c>
      <c r="E42" s="3">
        <f>COUNTIF(Vertices[Degree],"&gt;= "&amp;D42)-COUNTIF(Vertices[Degree],"&gt;="&amp;D43)</f>
        <v>0</v>
      </c>
      <c r="F42" s="39">
        <f t="shared" si="11"/>
        <v>9.672727272727277</v>
      </c>
      <c r="G42" s="40">
        <f>COUNTIF(Vertices[In-Degree],"&gt;= "&amp;F42)-COUNTIF(Vertices[In-Degree],"&gt;="&amp;F43)</f>
        <v>0</v>
      </c>
      <c r="H42" s="39">
        <f t="shared" si="12"/>
        <v>1.5272727272727267</v>
      </c>
      <c r="I42" s="40">
        <f>COUNTIF(Vertices[Out-Degree],"&gt;= "&amp;H42)-COUNTIF(Vertices[Out-Degree],"&gt;="&amp;H43)</f>
        <v>0</v>
      </c>
      <c r="J42" s="39">
        <f t="shared" si="13"/>
        <v>692.7030304727275</v>
      </c>
      <c r="K42" s="40">
        <f>COUNTIF(Vertices[Betweenness Centrality],"&gt;= "&amp;J42)-COUNTIF(Vertices[Betweenness Centrality],"&gt;="&amp;J43)</f>
        <v>0</v>
      </c>
      <c r="L42" s="39">
        <f t="shared" si="14"/>
        <v>0.011562327272727258</v>
      </c>
      <c r="M42" s="40">
        <f>COUNTIF(Vertices[Closeness Centrality],"&gt;= "&amp;L42)-COUNTIF(Vertices[Closeness Centrality],"&gt;="&amp;L43)</f>
        <v>0</v>
      </c>
      <c r="N42" s="39">
        <f t="shared" si="15"/>
        <v>0.06505330909090906</v>
      </c>
      <c r="O42" s="40">
        <f>COUNTIF(Vertices[Eigenvector Centrality],"&gt;= "&amp;N42)-COUNTIF(Vertices[Eigenvector Centrality],"&gt;="&amp;N43)</f>
        <v>0</v>
      </c>
      <c r="P42" s="39">
        <f t="shared" si="16"/>
        <v>3.380218509090908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6" t="s">
        <v>1182</v>
      </c>
      <c r="B43" s="36" t="s">
        <v>85</v>
      </c>
      <c r="D43" s="34">
        <f t="shared" si="10"/>
        <v>0</v>
      </c>
      <c r="E43" s="3">
        <f>COUNTIF(Vertices[Degree],"&gt;= "&amp;D43)-COUNTIF(Vertices[Degree],"&gt;="&amp;D44)</f>
        <v>0</v>
      </c>
      <c r="F43" s="41">
        <f t="shared" si="11"/>
        <v>10.018181818181823</v>
      </c>
      <c r="G43" s="42">
        <f>COUNTIF(Vertices[In-Degree],"&gt;= "&amp;F43)-COUNTIF(Vertices[In-Degree],"&gt;="&amp;F44)</f>
        <v>0</v>
      </c>
      <c r="H43" s="41">
        <f t="shared" si="12"/>
        <v>1.5818181818181811</v>
      </c>
      <c r="I43" s="42">
        <f>COUNTIF(Vertices[Out-Degree],"&gt;= "&amp;H43)-COUNTIF(Vertices[Out-Degree],"&gt;="&amp;H44)</f>
        <v>0</v>
      </c>
      <c r="J43" s="41">
        <f t="shared" si="13"/>
        <v>717.4424244181821</v>
      </c>
      <c r="K43" s="42">
        <f>COUNTIF(Vertices[Betweenness Centrality],"&gt;= "&amp;J43)-COUNTIF(Vertices[Betweenness Centrality],"&gt;="&amp;J44)</f>
        <v>0</v>
      </c>
      <c r="L43" s="41">
        <f t="shared" si="14"/>
        <v>0.011721981818181803</v>
      </c>
      <c r="M43" s="42">
        <f>COUNTIF(Vertices[Closeness Centrality],"&gt;= "&amp;L43)-COUNTIF(Vertices[Closeness Centrality],"&gt;="&amp;L44)</f>
        <v>0</v>
      </c>
      <c r="N43" s="41">
        <f t="shared" si="15"/>
        <v>0.06721892727272724</v>
      </c>
      <c r="O43" s="42">
        <f>COUNTIF(Vertices[Eigenvector Centrality],"&gt;= "&amp;N43)-COUNTIF(Vertices[Eigenvector Centrality],"&gt;="&amp;N44)</f>
        <v>0</v>
      </c>
      <c r="P43" s="41">
        <f t="shared" si="16"/>
        <v>3.485182527272726</v>
      </c>
      <c r="Q43" s="42">
        <f>COUNTIF(Vertices[PageRank],"&gt;= "&amp;P43)-COUNTIF(Vertices[PageRank],"&gt;="&amp;P44)</f>
        <v>1</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6" t="s">
        <v>1183</v>
      </c>
      <c r="B44" s="36" t="s">
        <v>85</v>
      </c>
      <c r="D44" s="34">
        <f t="shared" si="10"/>
        <v>0</v>
      </c>
      <c r="E44" s="3">
        <f>COUNTIF(Vertices[Degree],"&gt;= "&amp;D44)-COUNTIF(Vertices[Degree],"&gt;="&amp;D45)</f>
        <v>0</v>
      </c>
      <c r="F44" s="39">
        <f t="shared" si="11"/>
        <v>10.363636363636369</v>
      </c>
      <c r="G44" s="40">
        <f>COUNTIF(Vertices[In-Degree],"&gt;= "&amp;F44)-COUNTIF(Vertices[In-Degree],"&gt;="&amp;F45)</f>
        <v>0</v>
      </c>
      <c r="H44" s="39">
        <f t="shared" si="12"/>
        <v>1.6363636363636356</v>
      </c>
      <c r="I44" s="40">
        <f>COUNTIF(Vertices[Out-Degree],"&gt;= "&amp;H44)-COUNTIF(Vertices[Out-Degree],"&gt;="&amp;H45)</f>
        <v>0</v>
      </c>
      <c r="J44" s="39">
        <f t="shared" si="13"/>
        <v>742.1818183636367</v>
      </c>
      <c r="K44" s="40">
        <f>COUNTIF(Vertices[Betweenness Centrality],"&gt;= "&amp;J44)-COUNTIF(Vertices[Betweenness Centrality],"&gt;="&amp;J45)</f>
        <v>0</v>
      </c>
      <c r="L44" s="39">
        <f t="shared" si="14"/>
        <v>0.011881636363636348</v>
      </c>
      <c r="M44" s="40">
        <f>COUNTIF(Vertices[Closeness Centrality],"&gt;= "&amp;L44)-COUNTIF(Vertices[Closeness Centrality],"&gt;="&amp;L45)</f>
        <v>0</v>
      </c>
      <c r="N44" s="39">
        <f t="shared" si="15"/>
        <v>0.06938454545454542</v>
      </c>
      <c r="O44" s="40">
        <f>COUNTIF(Vertices[Eigenvector Centrality],"&gt;= "&amp;N44)-COUNTIF(Vertices[Eigenvector Centrality],"&gt;="&amp;N45)</f>
        <v>0</v>
      </c>
      <c r="P44" s="39">
        <f t="shared" si="16"/>
        <v>3.590146545454544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10.709090909090914</v>
      </c>
      <c r="G45" s="42">
        <f>COUNTIF(Vertices[In-Degree],"&gt;= "&amp;F45)-COUNTIF(Vertices[In-Degree],"&gt;="&amp;F46)</f>
        <v>0</v>
      </c>
      <c r="H45" s="41">
        <f t="shared" si="12"/>
        <v>1.69090909090909</v>
      </c>
      <c r="I45" s="42">
        <f>COUNTIF(Vertices[Out-Degree],"&gt;= "&amp;H45)-COUNTIF(Vertices[Out-Degree],"&gt;="&amp;H46)</f>
        <v>0</v>
      </c>
      <c r="J45" s="41">
        <f t="shared" si="13"/>
        <v>766.9212123090913</v>
      </c>
      <c r="K45" s="42">
        <f>COUNTIF(Vertices[Betweenness Centrality],"&gt;= "&amp;J45)-COUNTIF(Vertices[Betweenness Centrality],"&gt;="&amp;J46)</f>
        <v>0</v>
      </c>
      <c r="L45" s="41">
        <f t="shared" si="14"/>
        <v>0.012041290909090892</v>
      </c>
      <c r="M45" s="42">
        <f>COUNTIF(Vertices[Closeness Centrality],"&gt;= "&amp;L45)-COUNTIF(Vertices[Closeness Centrality],"&gt;="&amp;L46)</f>
        <v>1</v>
      </c>
      <c r="N45" s="41">
        <f t="shared" si="15"/>
        <v>0.0715501636363636</v>
      </c>
      <c r="O45" s="42">
        <f>COUNTIF(Vertices[Eigenvector Centrality],"&gt;= "&amp;N45)-COUNTIF(Vertices[Eigenvector Centrality],"&gt;="&amp;N46)</f>
        <v>0</v>
      </c>
      <c r="P45" s="41">
        <f t="shared" si="16"/>
        <v>3.695110563636362</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11.05454545454546</v>
      </c>
      <c r="G46" s="40">
        <f>COUNTIF(Vertices[In-Degree],"&gt;= "&amp;F46)-COUNTIF(Vertices[In-Degree],"&gt;="&amp;F47)</f>
        <v>0</v>
      </c>
      <c r="H46" s="39">
        <f t="shared" si="12"/>
        <v>1.7454545454545445</v>
      </c>
      <c r="I46" s="40">
        <f>COUNTIF(Vertices[Out-Degree],"&gt;= "&amp;H46)-COUNTIF(Vertices[Out-Degree],"&gt;="&amp;H47)</f>
        <v>0</v>
      </c>
      <c r="J46" s="39">
        <f t="shared" si="13"/>
        <v>791.6606062545459</v>
      </c>
      <c r="K46" s="40">
        <f>COUNTIF(Vertices[Betweenness Centrality],"&gt;= "&amp;J46)-COUNTIF(Vertices[Betweenness Centrality],"&gt;="&amp;J47)</f>
        <v>0</v>
      </c>
      <c r="L46" s="39">
        <f t="shared" si="14"/>
        <v>0.012200945454545437</v>
      </c>
      <c r="M46" s="40">
        <f>COUNTIF(Vertices[Closeness Centrality],"&gt;= "&amp;L46)-COUNTIF(Vertices[Closeness Centrality],"&gt;="&amp;L47)</f>
        <v>0</v>
      </c>
      <c r="N46" s="39">
        <f t="shared" si="15"/>
        <v>0.07371578181818178</v>
      </c>
      <c r="O46" s="40">
        <f>COUNTIF(Vertices[Eigenvector Centrality],"&gt;= "&amp;N46)-COUNTIF(Vertices[Eigenvector Centrality],"&gt;="&amp;N47)</f>
        <v>0</v>
      </c>
      <c r="P46" s="39">
        <f t="shared" si="16"/>
        <v>3.8000745818181803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11.400000000000006</v>
      </c>
      <c r="G47" s="42">
        <f>COUNTIF(Vertices[In-Degree],"&gt;= "&amp;F47)-COUNTIF(Vertices[In-Degree],"&gt;="&amp;F48)</f>
        <v>0</v>
      </c>
      <c r="H47" s="41">
        <f t="shared" si="12"/>
        <v>1.799999999999999</v>
      </c>
      <c r="I47" s="42">
        <f>COUNTIF(Vertices[Out-Degree],"&gt;= "&amp;H47)-COUNTIF(Vertices[Out-Degree],"&gt;="&amp;H48)</f>
        <v>0</v>
      </c>
      <c r="J47" s="41">
        <f t="shared" si="13"/>
        <v>816.4000002000005</v>
      </c>
      <c r="K47" s="42">
        <f>COUNTIF(Vertices[Betweenness Centrality],"&gt;= "&amp;J47)-COUNTIF(Vertices[Betweenness Centrality],"&gt;="&amp;J48)</f>
        <v>0</v>
      </c>
      <c r="L47" s="41">
        <f t="shared" si="14"/>
        <v>0.012360599999999982</v>
      </c>
      <c r="M47" s="42">
        <f>COUNTIF(Vertices[Closeness Centrality],"&gt;= "&amp;L47)-COUNTIF(Vertices[Closeness Centrality],"&gt;="&amp;L48)</f>
        <v>0</v>
      </c>
      <c r="N47" s="41">
        <f t="shared" si="15"/>
        <v>0.07588139999999996</v>
      </c>
      <c r="O47" s="42">
        <f>COUNTIF(Vertices[Eigenvector Centrality],"&gt;= "&amp;N47)-COUNTIF(Vertices[Eigenvector Centrality],"&gt;="&amp;N48)</f>
        <v>0</v>
      </c>
      <c r="P47" s="41">
        <f t="shared" si="16"/>
        <v>3.9050385999999984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11.745454545454551</v>
      </c>
      <c r="G48" s="40">
        <f>COUNTIF(Vertices[In-Degree],"&gt;= "&amp;F48)-COUNTIF(Vertices[In-Degree],"&gt;="&amp;F49)</f>
        <v>1</v>
      </c>
      <c r="H48" s="39">
        <f t="shared" si="12"/>
        <v>1.8545454545454534</v>
      </c>
      <c r="I48" s="40">
        <f>COUNTIF(Vertices[Out-Degree],"&gt;= "&amp;H48)-COUNTIF(Vertices[Out-Degree],"&gt;="&amp;H49)</f>
        <v>0</v>
      </c>
      <c r="J48" s="39">
        <f t="shared" si="13"/>
        <v>841.1393941454551</v>
      </c>
      <c r="K48" s="40">
        <f>COUNTIF(Vertices[Betweenness Centrality],"&gt;= "&amp;J48)-COUNTIF(Vertices[Betweenness Centrality],"&gt;="&amp;J49)</f>
        <v>0</v>
      </c>
      <c r="L48" s="39">
        <f t="shared" si="14"/>
        <v>0.012520254545454527</v>
      </c>
      <c r="M48" s="40">
        <f>COUNTIF(Vertices[Closeness Centrality],"&gt;= "&amp;L48)-COUNTIF(Vertices[Closeness Centrality],"&gt;="&amp;L49)</f>
        <v>0</v>
      </c>
      <c r="N48" s="39">
        <f t="shared" si="15"/>
        <v>0.07804701818181814</v>
      </c>
      <c r="O48" s="40">
        <f>COUNTIF(Vertices[Eigenvector Centrality],"&gt;= "&amp;N48)-COUNTIF(Vertices[Eigenvector Centrality],"&gt;="&amp;N49)</f>
        <v>0</v>
      </c>
      <c r="P48" s="39">
        <f t="shared" si="16"/>
        <v>4.010002618181817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12.090909090909097</v>
      </c>
      <c r="G49" s="42">
        <f>COUNTIF(Vertices[In-Degree],"&gt;= "&amp;F49)-COUNTIF(Vertices[In-Degree],"&gt;="&amp;F50)</f>
        <v>0</v>
      </c>
      <c r="H49" s="41">
        <f t="shared" si="12"/>
        <v>1.9090909090909078</v>
      </c>
      <c r="I49" s="42">
        <f>COUNTIF(Vertices[Out-Degree],"&gt;= "&amp;H49)-COUNTIF(Vertices[Out-Degree],"&gt;="&amp;H50)</f>
        <v>0</v>
      </c>
      <c r="J49" s="41">
        <f t="shared" si="13"/>
        <v>865.8787880909097</v>
      </c>
      <c r="K49" s="42">
        <f>COUNTIF(Vertices[Betweenness Centrality],"&gt;= "&amp;J49)-COUNTIF(Vertices[Betweenness Centrality],"&gt;="&amp;J50)</f>
        <v>0</v>
      </c>
      <c r="L49" s="41">
        <f t="shared" si="14"/>
        <v>0.012679909090909072</v>
      </c>
      <c r="M49" s="42">
        <f>COUNTIF(Vertices[Closeness Centrality],"&gt;= "&amp;L49)-COUNTIF(Vertices[Closeness Centrality],"&gt;="&amp;L50)</f>
        <v>0</v>
      </c>
      <c r="N49" s="41">
        <f t="shared" si="15"/>
        <v>0.08021263636363632</v>
      </c>
      <c r="O49" s="42">
        <f>COUNTIF(Vertices[Eigenvector Centrality],"&gt;= "&amp;N49)-COUNTIF(Vertices[Eigenvector Centrality],"&gt;="&amp;N50)</f>
        <v>0</v>
      </c>
      <c r="P49" s="41">
        <f t="shared" si="16"/>
        <v>4.1149666363636355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12.436363636363643</v>
      </c>
      <c r="G50" s="40">
        <f>COUNTIF(Vertices[In-Degree],"&gt;= "&amp;F50)-COUNTIF(Vertices[In-Degree],"&gt;="&amp;F51)</f>
        <v>0</v>
      </c>
      <c r="H50" s="39">
        <f t="shared" si="12"/>
        <v>1.9636363636363623</v>
      </c>
      <c r="I50" s="40">
        <f>COUNTIF(Vertices[Out-Degree],"&gt;= "&amp;H50)-COUNTIF(Vertices[Out-Degree],"&gt;="&amp;H51)</f>
        <v>12</v>
      </c>
      <c r="J50" s="39">
        <f t="shared" si="13"/>
        <v>890.6181820363643</v>
      </c>
      <c r="K50" s="40">
        <f>COUNTIF(Vertices[Betweenness Centrality],"&gt;= "&amp;J50)-COUNTIF(Vertices[Betweenness Centrality],"&gt;="&amp;J51)</f>
        <v>0</v>
      </c>
      <c r="L50" s="39">
        <f t="shared" si="14"/>
        <v>0.012839563636363616</v>
      </c>
      <c r="M50" s="40">
        <f>COUNTIF(Vertices[Closeness Centrality],"&gt;= "&amp;L50)-COUNTIF(Vertices[Closeness Centrality],"&gt;="&amp;L51)</f>
        <v>0</v>
      </c>
      <c r="N50" s="39">
        <f t="shared" si="15"/>
        <v>0.0823782545454545</v>
      </c>
      <c r="O50" s="40">
        <f>COUNTIF(Vertices[Eigenvector Centrality],"&gt;= "&amp;N50)-COUNTIF(Vertices[Eigenvector Centrality],"&gt;="&amp;N51)</f>
        <v>1</v>
      </c>
      <c r="P50" s="39">
        <f t="shared" si="16"/>
        <v>4.219930654545454</v>
      </c>
      <c r="Q50" s="40">
        <f>COUNTIF(Vertices[PageRank],"&gt;= "&amp;P50)-COUNTIF(Vertices[PageRank],"&gt;="&amp;P51)</f>
        <v>0</v>
      </c>
      <c r="R50" s="39">
        <f t="shared" si="17"/>
        <v>0.3272727272727273</v>
      </c>
      <c r="S50" s="45">
        <f>COUNTIF(Vertices[Clustering Coefficient],"&gt;= "&amp;R50)-COUNTIF(Vertices[Clustering Coefficient],"&gt;="&amp;R51)</f>
        <v>4</v>
      </c>
      <c r="T50" s="39" t="e">
        <f ca="1" t="shared" si="18"/>
        <v>#REF!</v>
      </c>
      <c r="U50" s="40" t="e">
        <f ca="1" t="shared" si="0"/>
        <v>#REF!</v>
      </c>
    </row>
    <row r="51" spans="4:21" ht="15">
      <c r="D51" s="34">
        <f t="shared" si="10"/>
        <v>0</v>
      </c>
      <c r="E51" s="3">
        <f>COUNTIF(Vertices[Degree],"&gt;= "&amp;D51)-COUNTIF(Vertices[Degree],"&gt;="&amp;D52)</f>
        <v>0</v>
      </c>
      <c r="F51" s="41">
        <f t="shared" si="11"/>
        <v>12.781818181818188</v>
      </c>
      <c r="G51" s="42">
        <f>COUNTIF(Vertices[In-Degree],"&gt;= "&amp;F51)-COUNTIF(Vertices[In-Degree],"&gt;="&amp;F52)</f>
        <v>0</v>
      </c>
      <c r="H51" s="41">
        <f t="shared" si="12"/>
        <v>2.0181818181818167</v>
      </c>
      <c r="I51" s="42">
        <f>COUNTIF(Vertices[Out-Degree],"&gt;= "&amp;H51)-COUNTIF(Vertices[Out-Degree],"&gt;="&amp;H52)</f>
        <v>0</v>
      </c>
      <c r="J51" s="41">
        <f t="shared" si="13"/>
        <v>915.3575759818189</v>
      </c>
      <c r="K51" s="42">
        <f>COUNTIF(Vertices[Betweenness Centrality],"&gt;= "&amp;J51)-COUNTIF(Vertices[Betweenness Centrality],"&gt;="&amp;J52)</f>
        <v>0</v>
      </c>
      <c r="L51" s="41">
        <f t="shared" si="14"/>
        <v>0.012999218181818161</v>
      </c>
      <c r="M51" s="42">
        <f>COUNTIF(Vertices[Closeness Centrality],"&gt;= "&amp;L51)-COUNTIF(Vertices[Closeness Centrality],"&gt;="&amp;L52)</f>
        <v>0</v>
      </c>
      <c r="N51" s="41">
        <f t="shared" si="15"/>
        <v>0.08454387272727268</v>
      </c>
      <c r="O51" s="42">
        <f>COUNTIF(Vertices[Eigenvector Centrality],"&gt;= "&amp;N51)-COUNTIF(Vertices[Eigenvector Centrality],"&gt;="&amp;N52)</f>
        <v>0</v>
      </c>
      <c r="P51" s="41">
        <f t="shared" si="16"/>
        <v>4.324894672727273</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13.127272727272734</v>
      </c>
      <c r="G52" s="40">
        <f>COUNTIF(Vertices[In-Degree],"&gt;= "&amp;F52)-COUNTIF(Vertices[In-Degree],"&gt;="&amp;F53)</f>
        <v>0</v>
      </c>
      <c r="H52" s="39">
        <f t="shared" si="12"/>
        <v>2.0727272727272714</v>
      </c>
      <c r="I52" s="40">
        <f>COUNTIF(Vertices[Out-Degree],"&gt;= "&amp;H52)-COUNTIF(Vertices[Out-Degree],"&gt;="&amp;H53)</f>
        <v>0</v>
      </c>
      <c r="J52" s="39">
        <f t="shared" si="13"/>
        <v>940.0969699272734</v>
      </c>
      <c r="K52" s="40">
        <f>COUNTIF(Vertices[Betweenness Centrality],"&gt;= "&amp;J52)-COUNTIF(Vertices[Betweenness Centrality],"&gt;="&amp;J53)</f>
        <v>0</v>
      </c>
      <c r="L52" s="39">
        <f t="shared" si="14"/>
        <v>0.013158872727272706</v>
      </c>
      <c r="M52" s="40">
        <f>COUNTIF(Vertices[Closeness Centrality],"&gt;= "&amp;L52)-COUNTIF(Vertices[Closeness Centrality],"&gt;="&amp;L53)</f>
        <v>0</v>
      </c>
      <c r="N52" s="39">
        <f t="shared" si="15"/>
        <v>0.08670949090909086</v>
      </c>
      <c r="O52" s="40">
        <f>COUNTIF(Vertices[Eigenvector Centrality],"&gt;= "&amp;N52)-COUNTIF(Vertices[Eigenvector Centrality],"&gt;="&amp;N53)</f>
        <v>0</v>
      </c>
      <c r="P52" s="39">
        <f t="shared" si="16"/>
        <v>4.429858690909091</v>
      </c>
      <c r="Q52" s="40">
        <f>COUNTIF(Vertices[PageRank],"&gt;= "&amp;P52)-COUNTIF(Vertices[PageRank],"&gt;="&amp;P53)</f>
        <v>1</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13.47272727272728</v>
      </c>
      <c r="G53" s="42">
        <f>COUNTIF(Vertices[In-Degree],"&gt;= "&amp;F53)-COUNTIF(Vertices[In-Degree],"&gt;="&amp;F54)</f>
        <v>0</v>
      </c>
      <c r="H53" s="41">
        <f t="shared" si="12"/>
        <v>2.127272727272726</v>
      </c>
      <c r="I53" s="42">
        <f>COUNTIF(Vertices[Out-Degree],"&gt;= "&amp;H53)-COUNTIF(Vertices[Out-Degree],"&gt;="&amp;H54)</f>
        <v>0</v>
      </c>
      <c r="J53" s="41">
        <f t="shared" si="13"/>
        <v>964.836363872728</v>
      </c>
      <c r="K53" s="42">
        <f>COUNTIF(Vertices[Betweenness Centrality],"&gt;= "&amp;J53)-COUNTIF(Vertices[Betweenness Centrality],"&gt;="&amp;J54)</f>
        <v>0</v>
      </c>
      <c r="L53" s="41">
        <f t="shared" si="14"/>
        <v>0.01331852727272725</v>
      </c>
      <c r="M53" s="42">
        <f>COUNTIF(Vertices[Closeness Centrality],"&gt;= "&amp;L53)-COUNTIF(Vertices[Closeness Centrality],"&gt;="&amp;L54)</f>
        <v>0</v>
      </c>
      <c r="N53" s="41">
        <f t="shared" si="15"/>
        <v>0.08887510909090904</v>
      </c>
      <c r="O53" s="42">
        <f>COUNTIF(Vertices[Eigenvector Centrality],"&gt;= "&amp;N53)-COUNTIF(Vertices[Eigenvector Centrality],"&gt;="&amp;N54)</f>
        <v>0</v>
      </c>
      <c r="P53" s="41">
        <f t="shared" si="16"/>
        <v>4.53482270909091</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13.818181818181825</v>
      </c>
      <c r="G54" s="40">
        <f>COUNTIF(Vertices[In-Degree],"&gt;= "&amp;F54)-COUNTIF(Vertices[In-Degree],"&gt;="&amp;F55)</f>
        <v>0</v>
      </c>
      <c r="H54" s="39">
        <f t="shared" si="12"/>
        <v>2.1818181818181808</v>
      </c>
      <c r="I54" s="40">
        <f>COUNTIF(Vertices[Out-Degree],"&gt;= "&amp;H54)-COUNTIF(Vertices[Out-Degree],"&gt;="&amp;H55)</f>
        <v>0</v>
      </c>
      <c r="J54" s="39">
        <f t="shared" si="13"/>
        <v>989.5757578181826</v>
      </c>
      <c r="K54" s="40">
        <f>COUNTIF(Vertices[Betweenness Centrality],"&gt;= "&amp;J54)-COUNTIF(Vertices[Betweenness Centrality],"&gt;="&amp;J55)</f>
        <v>0</v>
      </c>
      <c r="L54" s="39">
        <f t="shared" si="14"/>
        <v>0.013478181818181795</v>
      </c>
      <c r="M54" s="40">
        <f>COUNTIF(Vertices[Closeness Centrality],"&gt;= "&amp;L54)-COUNTIF(Vertices[Closeness Centrality],"&gt;="&amp;L55)</f>
        <v>0</v>
      </c>
      <c r="N54" s="39">
        <f t="shared" si="15"/>
        <v>0.09104072727272722</v>
      </c>
      <c r="O54" s="40">
        <f>COUNTIF(Vertices[Eigenvector Centrality],"&gt;= "&amp;N54)-COUNTIF(Vertices[Eigenvector Centrality],"&gt;="&amp;N55)</f>
        <v>0</v>
      </c>
      <c r="P54" s="39">
        <f t="shared" si="16"/>
        <v>4.639786727272728</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14.163636363636371</v>
      </c>
      <c r="G55" s="42">
        <f>COUNTIF(Vertices[In-Degree],"&gt;= "&amp;F55)-COUNTIF(Vertices[In-Degree],"&gt;="&amp;F56)</f>
        <v>0</v>
      </c>
      <c r="H55" s="41">
        <f t="shared" si="12"/>
        <v>2.2363636363636354</v>
      </c>
      <c r="I55" s="42">
        <f>COUNTIF(Vertices[Out-Degree],"&gt;= "&amp;H55)-COUNTIF(Vertices[Out-Degree],"&gt;="&amp;H56)</f>
        <v>0</v>
      </c>
      <c r="J55" s="41">
        <f t="shared" si="13"/>
        <v>1014.3151517636372</v>
      </c>
      <c r="K55" s="42">
        <f>COUNTIF(Vertices[Betweenness Centrality],"&gt;= "&amp;J55)-COUNTIF(Vertices[Betweenness Centrality],"&gt;="&amp;J56)</f>
        <v>0</v>
      </c>
      <c r="L55" s="41">
        <f t="shared" si="14"/>
        <v>0.01363783636363634</v>
      </c>
      <c r="M55" s="42">
        <f>COUNTIF(Vertices[Closeness Centrality],"&gt;= "&amp;L55)-COUNTIF(Vertices[Closeness Centrality],"&gt;="&amp;L56)</f>
        <v>0</v>
      </c>
      <c r="N55" s="41">
        <f t="shared" si="15"/>
        <v>0.0932063454545454</v>
      </c>
      <c r="O55" s="42">
        <f>COUNTIF(Vertices[Eigenvector Centrality],"&gt;= "&amp;N55)-COUNTIF(Vertices[Eigenvector Centrality],"&gt;="&amp;N56)</f>
        <v>0</v>
      </c>
      <c r="P55" s="41">
        <f t="shared" si="16"/>
        <v>4.744750745454547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14.509090909090917</v>
      </c>
      <c r="G56" s="40">
        <f>COUNTIF(Vertices[In-Degree],"&gt;= "&amp;F56)-COUNTIF(Vertices[In-Degree],"&gt;="&amp;F57)</f>
        <v>0</v>
      </c>
      <c r="H56" s="39">
        <f t="shared" si="12"/>
        <v>2.29090909090909</v>
      </c>
      <c r="I56" s="40">
        <f>COUNTIF(Vertices[Out-Degree],"&gt;= "&amp;H56)-COUNTIF(Vertices[Out-Degree],"&gt;="&amp;H57)</f>
        <v>0</v>
      </c>
      <c r="J56" s="39">
        <f t="shared" si="13"/>
        <v>1039.0545457090918</v>
      </c>
      <c r="K56" s="40">
        <f>COUNTIF(Vertices[Betweenness Centrality],"&gt;= "&amp;J56)-COUNTIF(Vertices[Betweenness Centrality],"&gt;="&amp;J57)</f>
        <v>0</v>
      </c>
      <c r="L56" s="39">
        <f t="shared" si="14"/>
        <v>0.013797490909090885</v>
      </c>
      <c r="M56" s="40">
        <f>COUNTIF(Vertices[Closeness Centrality],"&gt;= "&amp;L56)-COUNTIF(Vertices[Closeness Centrality],"&gt;="&amp;L57)</f>
        <v>0</v>
      </c>
      <c r="N56" s="39">
        <f t="shared" si="15"/>
        <v>0.09537196363636358</v>
      </c>
      <c r="O56" s="40">
        <f>COUNTIF(Vertices[Eigenvector Centrality],"&gt;= "&amp;N56)-COUNTIF(Vertices[Eigenvector Centrality],"&gt;="&amp;N57)</f>
        <v>0</v>
      </c>
      <c r="P56" s="39">
        <f t="shared" si="16"/>
        <v>4.849714763636365</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19</v>
      </c>
      <c r="G57" s="44">
        <f>COUNTIF(Vertices[In-Degree],"&gt;= "&amp;F57)-COUNTIF(Vertices[In-Degree],"&gt;="&amp;F58)</f>
        <v>1</v>
      </c>
      <c r="H57" s="43">
        <f>MAX(Vertices[Out-Degree])</f>
        <v>3</v>
      </c>
      <c r="I57" s="44">
        <f>COUNTIF(Vertices[Out-Degree],"&gt;= "&amp;H57)-COUNTIF(Vertices[Out-Degree],"&gt;="&amp;H58)</f>
        <v>5</v>
      </c>
      <c r="J57" s="43">
        <f>MAX(Vertices[Betweenness Centrality])</f>
        <v>1360.666667</v>
      </c>
      <c r="K57" s="44">
        <f>COUNTIF(Vertices[Betweenness Centrality],"&gt;= "&amp;J57)-COUNTIF(Vertices[Betweenness Centrality],"&gt;="&amp;J58)</f>
        <v>1</v>
      </c>
      <c r="L57" s="43">
        <f>MAX(Vertices[Closeness Centrality])</f>
        <v>0.015873</v>
      </c>
      <c r="M57" s="44">
        <f>COUNTIF(Vertices[Closeness Centrality],"&gt;= "&amp;L57)-COUNTIF(Vertices[Closeness Centrality],"&gt;="&amp;L58)</f>
        <v>1</v>
      </c>
      <c r="N57" s="43">
        <f>MAX(Vertices[Eigenvector Centrality])</f>
        <v>0.123525</v>
      </c>
      <c r="O57" s="44">
        <f>COUNTIF(Vertices[Eigenvector Centrality],"&gt;= "&amp;N57)-COUNTIF(Vertices[Eigenvector Centrality],"&gt;="&amp;N58)</f>
        <v>1</v>
      </c>
      <c r="P57" s="43">
        <f>MAX(Vertices[PageRank])</f>
        <v>6.214247</v>
      </c>
      <c r="Q57" s="44">
        <f>COUNTIF(Vertices[PageRank],"&gt;= "&amp;P57)-COUNTIF(Vertices[PageRank],"&gt;="&amp;P58)</f>
        <v>1</v>
      </c>
      <c r="R57" s="43">
        <f>MAX(Vertices[Clustering Coefficient])</f>
        <v>0.5</v>
      </c>
      <c r="S57" s="47">
        <f>COUNTIF(Vertices[Clustering Coefficient],"&gt;= "&amp;R57)-COUNTIF(Vertices[Clustering Coefficient],"&gt;="&amp;R58)</f>
        <v>8</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19</v>
      </c>
    </row>
    <row r="75" spans="1:2" ht="15">
      <c r="A75" s="35" t="s">
        <v>90</v>
      </c>
      <c r="B75" s="49">
        <f>_xlfn.IFERROR(AVERAGE(Vertices[In-Degree]),NoMetricMessage)</f>
        <v>1.3333333333333333</v>
      </c>
    </row>
    <row r="76" spans="1:2" ht="15">
      <c r="A76" s="35" t="s">
        <v>91</v>
      </c>
      <c r="B76" s="49">
        <f>_xlfn.IFERROR(MEDIAN(Vertices[In-Degree]),NoMetricMessage)</f>
        <v>0</v>
      </c>
    </row>
    <row r="87" spans="1:2" ht="15">
      <c r="A87" s="35" t="s">
        <v>94</v>
      </c>
      <c r="B87" s="48">
        <f>IF(COUNT(Vertices[Out-Degree])&gt;0,H2,NoMetricMessage)</f>
        <v>0</v>
      </c>
    </row>
    <row r="88" spans="1:2" ht="15">
      <c r="A88" s="35" t="s">
        <v>95</v>
      </c>
      <c r="B88" s="48">
        <f>IF(COUNT(Vertices[Out-Degree])&gt;0,H57,NoMetricMessage)</f>
        <v>3</v>
      </c>
    </row>
    <row r="89" spans="1:2" ht="15">
      <c r="A89" s="35" t="s">
        <v>96</v>
      </c>
      <c r="B89" s="49">
        <f>_xlfn.IFERROR(AVERAGE(Vertices[Out-Degree]),NoMetricMessage)</f>
        <v>1.3333333333333333</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1360.666667</v>
      </c>
    </row>
    <row r="103" spans="1:2" ht="15">
      <c r="A103" s="35" t="s">
        <v>102</v>
      </c>
      <c r="B103" s="49">
        <f>_xlfn.IFERROR(AVERAGE(Vertices[Betweenness Centrality]),NoMetricMessage)</f>
        <v>72.66666664285715</v>
      </c>
    </row>
    <row r="104" spans="1:2" ht="15">
      <c r="A104" s="35" t="s">
        <v>103</v>
      </c>
      <c r="B104" s="49">
        <f>_xlfn.IFERROR(MEDIAN(Vertices[Betweenness Centrality]),NoMetricMessage)</f>
        <v>0</v>
      </c>
    </row>
    <row r="115" spans="1:2" ht="15">
      <c r="A115" s="35" t="s">
        <v>106</v>
      </c>
      <c r="B115" s="49">
        <f>IF(COUNT(Vertices[Closeness Centrality])&gt;0,L2,NoMetricMessage)</f>
        <v>0.007092</v>
      </c>
    </row>
    <row r="116" spans="1:2" ht="15">
      <c r="A116" s="35" t="s">
        <v>107</v>
      </c>
      <c r="B116" s="49">
        <f>IF(COUNT(Vertices[Closeness Centrality])&gt;0,L57,NoMetricMessage)</f>
        <v>0.015873</v>
      </c>
    </row>
    <row r="117" spans="1:2" ht="15">
      <c r="A117" s="35" t="s">
        <v>108</v>
      </c>
      <c r="B117" s="49">
        <f>_xlfn.IFERROR(AVERAGE(Vertices[Closeness Centrality]),NoMetricMessage)</f>
        <v>0.009078523809523807</v>
      </c>
    </row>
    <row r="118" spans="1:2" ht="15">
      <c r="A118" s="35" t="s">
        <v>109</v>
      </c>
      <c r="B118" s="49">
        <f>_xlfn.IFERROR(MEDIAN(Vertices[Closeness Centrality]),NoMetricMessage)</f>
        <v>0.008413</v>
      </c>
    </row>
    <row r="129" spans="1:2" ht="15">
      <c r="A129" s="35" t="s">
        <v>112</v>
      </c>
      <c r="B129" s="49">
        <f>IF(COUNT(Vertices[Eigenvector Centrality])&gt;0,N2,NoMetricMessage)</f>
        <v>0.004416</v>
      </c>
    </row>
    <row r="130" spans="1:2" ht="15">
      <c r="A130" s="35" t="s">
        <v>113</v>
      </c>
      <c r="B130" s="49">
        <f>IF(COUNT(Vertices[Eigenvector Centrality])&gt;0,N57,NoMetricMessage)</f>
        <v>0.123525</v>
      </c>
    </row>
    <row r="131" spans="1:2" ht="15">
      <c r="A131" s="35" t="s">
        <v>114</v>
      </c>
      <c r="B131" s="49">
        <f>_xlfn.IFERROR(AVERAGE(Vertices[Eigenvector Centrality]),NoMetricMessage)</f>
        <v>0.023809595238095248</v>
      </c>
    </row>
    <row r="132" spans="1:2" ht="15">
      <c r="A132" s="35" t="s">
        <v>115</v>
      </c>
      <c r="B132" s="49">
        <f>_xlfn.IFERROR(MEDIAN(Vertices[Eigenvector Centrality]),NoMetricMessage)</f>
        <v>0.0222155</v>
      </c>
    </row>
    <row r="143" spans="1:2" ht="15">
      <c r="A143" s="35" t="s">
        <v>140</v>
      </c>
      <c r="B143" s="49">
        <f>IF(COUNT(Vertices[PageRank])&gt;0,P2,NoMetricMessage)</f>
        <v>0.441226</v>
      </c>
    </row>
    <row r="144" spans="1:2" ht="15">
      <c r="A144" s="35" t="s">
        <v>141</v>
      </c>
      <c r="B144" s="49">
        <f>IF(COUNT(Vertices[PageRank])&gt;0,P57,NoMetricMessage)</f>
        <v>6.214247</v>
      </c>
    </row>
    <row r="145" spans="1:2" ht="15">
      <c r="A145" s="35" t="s">
        <v>142</v>
      </c>
      <c r="B145" s="49">
        <f>_xlfn.IFERROR(AVERAGE(Vertices[PageRank]),NoMetricMessage)</f>
        <v>0.9999867857142859</v>
      </c>
    </row>
    <row r="146" spans="1:2" ht="15">
      <c r="A146" s="35" t="s">
        <v>143</v>
      </c>
      <c r="B146" s="49">
        <f>_xlfn.IFERROR(MEDIAN(Vertices[PageRank]),NoMetricMessage)</f>
        <v>0.719231</v>
      </c>
    </row>
    <row r="157" spans="1:2" ht="15">
      <c r="A157" s="35" t="s">
        <v>118</v>
      </c>
      <c r="B157" s="49">
        <f>IF(COUNT(Vertices[Clustering Coefficient])&gt;0,R2,NoMetricMessage)</f>
        <v>0</v>
      </c>
    </row>
    <row r="158" spans="1:2" ht="15">
      <c r="A158" s="35" t="s">
        <v>119</v>
      </c>
      <c r="B158" s="49">
        <f>IF(COUNT(Vertices[Clustering Coefficient])&gt;0,R57,NoMetricMessage)</f>
        <v>0.5</v>
      </c>
    </row>
    <row r="159" spans="1:2" ht="15">
      <c r="A159" s="35" t="s">
        <v>120</v>
      </c>
      <c r="B159" s="49">
        <f>_xlfn.IFERROR(AVERAGE(Vertices[Clustering Coefficient]),NoMetricMessage)</f>
        <v>0.13263393526551423</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771</v>
      </c>
      <c r="K7" s="13" t="s">
        <v>772</v>
      </c>
    </row>
    <row r="8" spans="1:11" ht="409.5">
      <c r="A8"/>
      <c r="B8">
        <v>2</v>
      </c>
      <c r="C8">
        <v>2</v>
      </c>
      <c r="D8" t="s">
        <v>61</v>
      </c>
      <c r="E8" t="s">
        <v>61</v>
      </c>
      <c r="H8" t="s">
        <v>73</v>
      </c>
      <c r="J8" t="s">
        <v>773</v>
      </c>
      <c r="K8" s="13" t="s">
        <v>774</v>
      </c>
    </row>
    <row r="9" spans="1:11" ht="409.5">
      <c r="A9"/>
      <c r="B9">
        <v>3</v>
      </c>
      <c r="C9">
        <v>4</v>
      </c>
      <c r="D9" t="s">
        <v>62</v>
      </c>
      <c r="E9" t="s">
        <v>62</v>
      </c>
      <c r="H9" t="s">
        <v>74</v>
      </c>
      <c r="J9" t="s">
        <v>775</v>
      </c>
      <c r="K9" s="13" t="s">
        <v>776</v>
      </c>
    </row>
    <row r="10" spans="1:11" ht="409.5">
      <c r="A10"/>
      <c r="B10">
        <v>4</v>
      </c>
      <c r="D10" t="s">
        <v>63</v>
      </c>
      <c r="E10" t="s">
        <v>63</v>
      </c>
      <c r="H10" t="s">
        <v>75</v>
      </c>
      <c r="J10" t="s">
        <v>777</v>
      </c>
      <c r="K10" s="13" t="s">
        <v>778</v>
      </c>
    </row>
    <row r="11" spans="1:11" ht="15">
      <c r="A11"/>
      <c r="B11">
        <v>5</v>
      </c>
      <c r="D11" t="s">
        <v>46</v>
      </c>
      <c r="E11">
        <v>1</v>
      </c>
      <c r="H11" t="s">
        <v>76</v>
      </c>
      <c r="J11" t="s">
        <v>779</v>
      </c>
      <c r="K11" t="s">
        <v>780</v>
      </c>
    </row>
    <row r="12" spans="1:11" ht="15">
      <c r="A12"/>
      <c r="B12"/>
      <c r="D12" t="s">
        <v>64</v>
      </c>
      <c r="E12">
        <v>2</v>
      </c>
      <c r="H12">
        <v>0</v>
      </c>
      <c r="J12" t="s">
        <v>781</v>
      </c>
      <c r="K12" t="s">
        <v>782</v>
      </c>
    </row>
    <row r="13" spans="1:11" ht="15">
      <c r="A13"/>
      <c r="B13"/>
      <c r="D13">
        <v>1</v>
      </c>
      <c r="E13">
        <v>3</v>
      </c>
      <c r="H13">
        <v>1</v>
      </c>
      <c r="J13" t="s">
        <v>783</v>
      </c>
      <c r="K13" t="s">
        <v>784</v>
      </c>
    </row>
    <row r="14" spans="4:11" ht="15">
      <c r="D14">
        <v>2</v>
      </c>
      <c r="E14">
        <v>4</v>
      </c>
      <c r="H14">
        <v>2</v>
      </c>
      <c r="J14" t="s">
        <v>785</v>
      </c>
      <c r="K14" t="s">
        <v>786</v>
      </c>
    </row>
    <row r="15" spans="4:11" ht="15">
      <c r="D15">
        <v>3</v>
      </c>
      <c r="E15">
        <v>5</v>
      </c>
      <c r="H15">
        <v>3</v>
      </c>
      <c r="J15" t="s">
        <v>787</v>
      </c>
      <c r="K15" t="s">
        <v>788</v>
      </c>
    </row>
    <row r="16" spans="4:11" ht="15">
      <c r="D16">
        <v>4</v>
      </c>
      <c r="E16">
        <v>6</v>
      </c>
      <c r="H16">
        <v>4</v>
      </c>
      <c r="J16" t="s">
        <v>789</v>
      </c>
      <c r="K16" t="s">
        <v>790</v>
      </c>
    </row>
    <row r="17" spans="4:11" ht="15">
      <c r="D17">
        <v>5</v>
      </c>
      <c r="E17">
        <v>7</v>
      </c>
      <c r="H17">
        <v>5</v>
      </c>
      <c r="J17" t="s">
        <v>791</v>
      </c>
      <c r="K17" t="s">
        <v>792</v>
      </c>
    </row>
    <row r="18" spans="4:11" ht="15">
      <c r="D18">
        <v>6</v>
      </c>
      <c r="E18">
        <v>8</v>
      </c>
      <c r="H18">
        <v>6</v>
      </c>
      <c r="J18" t="s">
        <v>793</v>
      </c>
      <c r="K18" t="s">
        <v>794</v>
      </c>
    </row>
    <row r="19" spans="4:11" ht="15">
      <c r="D19">
        <v>7</v>
      </c>
      <c r="E19">
        <v>9</v>
      </c>
      <c r="H19">
        <v>7</v>
      </c>
      <c r="J19" t="s">
        <v>795</v>
      </c>
      <c r="K19" t="s">
        <v>796</v>
      </c>
    </row>
    <row r="20" spans="4:11" ht="15">
      <c r="D20">
        <v>8</v>
      </c>
      <c r="H20">
        <v>8</v>
      </c>
      <c r="J20" t="s">
        <v>797</v>
      </c>
      <c r="K20" t="s">
        <v>798</v>
      </c>
    </row>
    <row r="21" spans="4:11" ht="409.5">
      <c r="D21">
        <v>9</v>
      </c>
      <c r="H21">
        <v>9</v>
      </c>
      <c r="J21" t="s">
        <v>799</v>
      </c>
      <c r="K21" s="13" t="s">
        <v>800</v>
      </c>
    </row>
    <row r="22" spans="4:11" ht="409.5">
      <c r="D22">
        <v>10</v>
      </c>
      <c r="J22" t="s">
        <v>801</v>
      </c>
      <c r="K22" s="13" t="s">
        <v>802</v>
      </c>
    </row>
    <row r="23" spans="4:11" ht="409.5">
      <c r="D23">
        <v>11</v>
      </c>
      <c r="J23" t="s">
        <v>803</v>
      </c>
      <c r="K23" s="13" t="s">
        <v>804</v>
      </c>
    </row>
    <row r="24" spans="10:11" ht="409.5">
      <c r="J24" t="s">
        <v>805</v>
      </c>
      <c r="K24" s="13" t="s">
        <v>1245</v>
      </c>
    </row>
    <row r="25" spans="10:11" ht="15">
      <c r="J25" t="s">
        <v>806</v>
      </c>
      <c r="K25" t="b">
        <v>0</v>
      </c>
    </row>
    <row r="26" spans="10:11" ht="15">
      <c r="J26" t="s">
        <v>1243</v>
      </c>
      <c r="K26" t="s">
        <v>1244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823</v>
      </c>
      <c r="B1" s="13" t="s">
        <v>824</v>
      </c>
      <c r="C1" s="13" t="s">
        <v>825</v>
      </c>
      <c r="D1" s="13" t="s">
        <v>827</v>
      </c>
      <c r="E1" s="13" t="s">
        <v>826</v>
      </c>
      <c r="F1" s="13" t="s">
        <v>829</v>
      </c>
      <c r="G1" s="13" t="s">
        <v>828</v>
      </c>
      <c r="H1" s="13" t="s">
        <v>831</v>
      </c>
      <c r="I1" s="13" t="s">
        <v>830</v>
      </c>
      <c r="J1" s="13" t="s">
        <v>833</v>
      </c>
      <c r="K1" s="13" t="s">
        <v>832</v>
      </c>
      <c r="L1" s="13" t="s">
        <v>835</v>
      </c>
      <c r="M1" s="13" t="s">
        <v>834</v>
      </c>
      <c r="N1" s="13" t="s">
        <v>836</v>
      </c>
    </row>
    <row r="2" spans="1:14" ht="15">
      <c r="A2" s="89" t="s">
        <v>292</v>
      </c>
      <c r="B2" s="85">
        <v>2</v>
      </c>
      <c r="C2" s="89" t="s">
        <v>301</v>
      </c>
      <c r="D2" s="85">
        <v>1</v>
      </c>
      <c r="E2" s="89" t="s">
        <v>305</v>
      </c>
      <c r="F2" s="85">
        <v>1</v>
      </c>
      <c r="G2" s="89" t="s">
        <v>298</v>
      </c>
      <c r="H2" s="85">
        <v>1</v>
      </c>
      <c r="I2" s="89" t="s">
        <v>292</v>
      </c>
      <c r="J2" s="85">
        <v>2</v>
      </c>
      <c r="K2" s="89" t="s">
        <v>300</v>
      </c>
      <c r="L2" s="85">
        <v>1</v>
      </c>
      <c r="M2" s="89" t="s">
        <v>290</v>
      </c>
      <c r="N2" s="85">
        <v>1</v>
      </c>
    </row>
    <row r="3" spans="1:14" ht="15">
      <c r="A3" s="89" t="s">
        <v>305</v>
      </c>
      <c r="B3" s="85">
        <v>1</v>
      </c>
      <c r="C3" s="85"/>
      <c r="D3" s="85"/>
      <c r="E3" s="89" t="s">
        <v>302</v>
      </c>
      <c r="F3" s="85">
        <v>1</v>
      </c>
      <c r="G3" s="85"/>
      <c r="H3" s="85"/>
      <c r="I3" s="89" t="s">
        <v>304</v>
      </c>
      <c r="J3" s="85">
        <v>1</v>
      </c>
      <c r="K3" s="85"/>
      <c r="L3" s="85"/>
      <c r="M3" s="85"/>
      <c r="N3" s="85"/>
    </row>
    <row r="4" spans="1:14" ht="15">
      <c r="A4" s="89" t="s">
        <v>304</v>
      </c>
      <c r="B4" s="85">
        <v>1</v>
      </c>
      <c r="C4" s="85"/>
      <c r="D4" s="85"/>
      <c r="E4" s="89" t="s">
        <v>303</v>
      </c>
      <c r="F4" s="85">
        <v>1</v>
      </c>
      <c r="G4" s="85"/>
      <c r="H4" s="85"/>
      <c r="I4" s="89" t="s">
        <v>299</v>
      </c>
      <c r="J4" s="85">
        <v>1</v>
      </c>
      <c r="K4" s="85"/>
      <c r="L4" s="85"/>
      <c r="M4" s="85"/>
      <c r="N4" s="85"/>
    </row>
    <row r="5" spans="1:14" ht="15">
      <c r="A5" s="89" t="s">
        <v>302</v>
      </c>
      <c r="B5" s="85">
        <v>1</v>
      </c>
      <c r="C5" s="85"/>
      <c r="D5" s="85"/>
      <c r="E5" s="89" t="s">
        <v>291</v>
      </c>
      <c r="F5" s="85">
        <v>1</v>
      </c>
      <c r="G5" s="85"/>
      <c r="H5" s="85"/>
      <c r="I5" s="89" t="s">
        <v>293</v>
      </c>
      <c r="J5" s="85">
        <v>1</v>
      </c>
      <c r="K5" s="85"/>
      <c r="L5" s="85"/>
      <c r="M5" s="85"/>
      <c r="N5" s="85"/>
    </row>
    <row r="6" spans="1:14" ht="15">
      <c r="A6" s="89" t="s">
        <v>303</v>
      </c>
      <c r="B6" s="85">
        <v>1</v>
      </c>
      <c r="C6" s="85"/>
      <c r="D6" s="85"/>
      <c r="E6" s="89" t="s">
        <v>289</v>
      </c>
      <c r="F6" s="85">
        <v>1</v>
      </c>
      <c r="G6" s="85"/>
      <c r="H6" s="85"/>
      <c r="I6" s="89" t="s">
        <v>294</v>
      </c>
      <c r="J6" s="85">
        <v>1</v>
      </c>
      <c r="K6" s="85"/>
      <c r="L6" s="85"/>
      <c r="M6" s="85"/>
      <c r="N6" s="85"/>
    </row>
    <row r="7" spans="1:14" ht="15">
      <c r="A7" s="89" t="s">
        <v>300</v>
      </c>
      <c r="B7" s="85">
        <v>1</v>
      </c>
      <c r="C7" s="85"/>
      <c r="D7" s="85"/>
      <c r="E7" s="85"/>
      <c r="F7" s="85"/>
      <c r="G7" s="85"/>
      <c r="H7" s="85"/>
      <c r="I7" s="89" t="s">
        <v>295</v>
      </c>
      <c r="J7" s="85">
        <v>1</v>
      </c>
      <c r="K7" s="85"/>
      <c r="L7" s="85"/>
      <c r="M7" s="85"/>
      <c r="N7" s="85"/>
    </row>
    <row r="8" spans="1:14" ht="15">
      <c r="A8" s="89" t="s">
        <v>301</v>
      </c>
      <c r="B8" s="85">
        <v>1</v>
      </c>
      <c r="C8" s="85"/>
      <c r="D8" s="85"/>
      <c r="E8" s="85"/>
      <c r="F8" s="85"/>
      <c r="G8" s="85"/>
      <c r="H8" s="85"/>
      <c r="I8" s="89" t="s">
        <v>296</v>
      </c>
      <c r="J8" s="85">
        <v>1</v>
      </c>
      <c r="K8" s="85"/>
      <c r="L8" s="85"/>
      <c r="M8" s="85"/>
      <c r="N8" s="85"/>
    </row>
    <row r="9" spans="1:14" ht="15">
      <c r="A9" s="89" t="s">
        <v>298</v>
      </c>
      <c r="B9" s="85">
        <v>1</v>
      </c>
      <c r="C9" s="85"/>
      <c r="D9" s="85"/>
      <c r="E9" s="85"/>
      <c r="F9" s="85"/>
      <c r="G9" s="85"/>
      <c r="H9" s="85"/>
      <c r="I9" s="89" t="s">
        <v>297</v>
      </c>
      <c r="J9" s="85">
        <v>1</v>
      </c>
      <c r="K9" s="85"/>
      <c r="L9" s="85"/>
      <c r="M9" s="85"/>
      <c r="N9" s="85"/>
    </row>
    <row r="10" spans="1:14" ht="15">
      <c r="A10" s="89" t="s">
        <v>297</v>
      </c>
      <c r="B10" s="85">
        <v>1</v>
      </c>
      <c r="C10" s="85"/>
      <c r="D10" s="85"/>
      <c r="E10" s="85"/>
      <c r="F10" s="85"/>
      <c r="G10" s="85"/>
      <c r="H10" s="85"/>
      <c r="I10" s="85"/>
      <c r="J10" s="85"/>
      <c r="K10" s="85"/>
      <c r="L10" s="85"/>
      <c r="M10" s="85"/>
      <c r="N10" s="85"/>
    </row>
    <row r="11" spans="1:14" ht="15">
      <c r="A11" s="89" t="s">
        <v>296</v>
      </c>
      <c r="B11" s="85">
        <v>1</v>
      </c>
      <c r="C11" s="85"/>
      <c r="D11" s="85"/>
      <c r="E11" s="85"/>
      <c r="F11" s="85"/>
      <c r="G11" s="85"/>
      <c r="H11" s="85"/>
      <c r="I11" s="85"/>
      <c r="J11" s="85"/>
      <c r="K11" s="85"/>
      <c r="L11" s="85"/>
      <c r="M11" s="85"/>
      <c r="N11" s="85"/>
    </row>
    <row r="14" spans="1:14" ht="15" customHeight="1">
      <c r="A14" s="13" t="s">
        <v>840</v>
      </c>
      <c r="B14" s="13" t="s">
        <v>824</v>
      </c>
      <c r="C14" s="13" t="s">
        <v>841</v>
      </c>
      <c r="D14" s="13" t="s">
        <v>827</v>
      </c>
      <c r="E14" s="13" t="s">
        <v>842</v>
      </c>
      <c r="F14" s="13" t="s">
        <v>829</v>
      </c>
      <c r="G14" s="13" t="s">
        <v>843</v>
      </c>
      <c r="H14" s="13" t="s">
        <v>831</v>
      </c>
      <c r="I14" s="13" t="s">
        <v>844</v>
      </c>
      <c r="J14" s="13" t="s">
        <v>833</v>
      </c>
      <c r="K14" s="13" t="s">
        <v>845</v>
      </c>
      <c r="L14" s="13" t="s">
        <v>835</v>
      </c>
      <c r="M14" s="13" t="s">
        <v>846</v>
      </c>
      <c r="N14" s="13" t="s">
        <v>836</v>
      </c>
    </row>
    <row r="15" spans="1:14" ht="15">
      <c r="A15" s="85" t="s">
        <v>307</v>
      </c>
      <c r="B15" s="85">
        <v>12</v>
      </c>
      <c r="C15" s="85" t="s">
        <v>307</v>
      </c>
      <c r="D15" s="85">
        <v>1</v>
      </c>
      <c r="E15" s="85" t="s">
        <v>312</v>
      </c>
      <c r="F15" s="85">
        <v>1</v>
      </c>
      <c r="G15" s="85" t="s">
        <v>309</v>
      </c>
      <c r="H15" s="85">
        <v>1</v>
      </c>
      <c r="I15" s="85" t="s">
        <v>307</v>
      </c>
      <c r="J15" s="85">
        <v>9</v>
      </c>
      <c r="K15" s="85" t="s">
        <v>310</v>
      </c>
      <c r="L15" s="85">
        <v>1</v>
      </c>
      <c r="M15" s="85" t="s">
        <v>307</v>
      </c>
      <c r="N15" s="85">
        <v>1</v>
      </c>
    </row>
    <row r="16" spans="1:14" ht="15">
      <c r="A16" s="85" t="s">
        <v>312</v>
      </c>
      <c r="B16" s="85">
        <v>1</v>
      </c>
      <c r="C16" s="85"/>
      <c r="D16" s="85"/>
      <c r="E16" s="85" t="s">
        <v>311</v>
      </c>
      <c r="F16" s="85">
        <v>1</v>
      </c>
      <c r="G16" s="85"/>
      <c r="H16" s="85"/>
      <c r="I16" s="85"/>
      <c r="J16" s="85"/>
      <c r="K16" s="85"/>
      <c r="L16" s="85"/>
      <c r="M16" s="85"/>
      <c r="N16" s="85"/>
    </row>
    <row r="17" spans="1:14" ht="15">
      <c r="A17" s="85" t="s">
        <v>311</v>
      </c>
      <c r="B17" s="85">
        <v>1</v>
      </c>
      <c r="C17" s="85"/>
      <c r="D17" s="85"/>
      <c r="E17" s="85" t="s">
        <v>307</v>
      </c>
      <c r="F17" s="85">
        <v>1</v>
      </c>
      <c r="G17" s="85"/>
      <c r="H17" s="85"/>
      <c r="I17" s="85"/>
      <c r="J17" s="85"/>
      <c r="K17" s="85"/>
      <c r="L17" s="85"/>
      <c r="M17" s="85"/>
      <c r="N17" s="85"/>
    </row>
    <row r="18" spans="1:14" ht="15">
      <c r="A18" s="85" t="s">
        <v>310</v>
      </c>
      <c r="B18" s="85">
        <v>1</v>
      </c>
      <c r="C18" s="85"/>
      <c r="D18" s="85"/>
      <c r="E18" s="85" t="s">
        <v>308</v>
      </c>
      <c r="F18" s="85">
        <v>1</v>
      </c>
      <c r="G18" s="85"/>
      <c r="H18" s="85"/>
      <c r="I18" s="85"/>
      <c r="J18" s="85"/>
      <c r="K18" s="85"/>
      <c r="L18" s="85"/>
      <c r="M18" s="85"/>
      <c r="N18" s="85"/>
    </row>
    <row r="19" spans="1:14" ht="15">
      <c r="A19" s="85" t="s">
        <v>309</v>
      </c>
      <c r="B19" s="85">
        <v>1</v>
      </c>
      <c r="C19" s="85"/>
      <c r="D19" s="85"/>
      <c r="E19" s="85" t="s">
        <v>306</v>
      </c>
      <c r="F19" s="85">
        <v>1</v>
      </c>
      <c r="G19" s="85"/>
      <c r="H19" s="85"/>
      <c r="I19" s="85"/>
      <c r="J19" s="85"/>
      <c r="K19" s="85"/>
      <c r="L19" s="85"/>
      <c r="M19" s="85"/>
      <c r="N19" s="85"/>
    </row>
    <row r="20" spans="1:14" ht="15">
      <c r="A20" s="85" t="s">
        <v>308</v>
      </c>
      <c r="B20" s="85">
        <v>1</v>
      </c>
      <c r="C20" s="85"/>
      <c r="D20" s="85"/>
      <c r="E20" s="85"/>
      <c r="F20" s="85"/>
      <c r="G20" s="85"/>
      <c r="H20" s="85"/>
      <c r="I20" s="85"/>
      <c r="J20" s="85"/>
      <c r="K20" s="85"/>
      <c r="L20" s="85"/>
      <c r="M20" s="85"/>
      <c r="N20" s="85"/>
    </row>
    <row r="21" spans="1:14" ht="15">
      <c r="A21" s="85" t="s">
        <v>306</v>
      </c>
      <c r="B21" s="85">
        <v>1</v>
      </c>
      <c r="C21" s="85"/>
      <c r="D21" s="85"/>
      <c r="E21" s="85"/>
      <c r="F21" s="85"/>
      <c r="G21" s="85"/>
      <c r="H21" s="85"/>
      <c r="I21" s="85"/>
      <c r="J21" s="85"/>
      <c r="K21" s="85"/>
      <c r="L21" s="85"/>
      <c r="M21" s="85"/>
      <c r="N21" s="85"/>
    </row>
    <row r="24" spans="1:14" ht="15" customHeight="1">
      <c r="A24" s="13" t="s">
        <v>849</v>
      </c>
      <c r="B24" s="13" t="s">
        <v>824</v>
      </c>
      <c r="C24" s="85" t="s">
        <v>858</v>
      </c>
      <c r="D24" s="85" t="s">
        <v>827</v>
      </c>
      <c r="E24" s="13" t="s">
        <v>859</v>
      </c>
      <c r="F24" s="13" t="s">
        <v>829</v>
      </c>
      <c r="G24" s="85" t="s">
        <v>864</v>
      </c>
      <c r="H24" s="85" t="s">
        <v>831</v>
      </c>
      <c r="I24" s="13" t="s">
        <v>865</v>
      </c>
      <c r="J24" s="13" t="s">
        <v>833</v>
      </c>
      <c r="K24" s="13" t="s">
        <v>866</v>
      </c>
      <c r="L24" s="13" t="s">
        <v>835</v>
      </c>
      <c r="M24" s="13" t="s">
        <v>867</v>
      </c>
      <c r="N24" s="13" t="s">
        <v>836</v>
      </c>
    </row>
    <row r="25" spans="1:14" ht="15">
      <c r="A25" s="85" t="s">
        <v>850</v>
      </c>
      <c r="B25" s="85">
        <v>3</v>
      </c>
      <c r="C25" s="85"/>
      <c r="D25" s="85"/>
      <c r="E25" s="85" t="s">
        <v>850</v>
      </c>
      <c r="F25" s="85">
        <v>3</v>
      </c>
      <c r="G25" s="85"/>
      <c r="H25" s="85"/>
      <c r="I25" s="85" t="s">
        <v>320</v>
      </c>
      <c r="J25" s="85">
        <v>2</v>
      </c>
      <c r="K25" s="85" t="s">
        <v>317</v>
      </c>
      <c r="L25" s="85">
        <v>1</v>
      </c>
      <c r="M25" s="85" t="s">
        <v>853</v>
      </c>
      <c r="N25" s="85">
        <v>2</v>
      </c>
    </row>
    <row r="26" spans="1:14" ht="15">
      <c r="A26" s="85" t="s">
        <v>851</v>
      </c>
      <c r="B26" s="85">
        <v>3</v>
      </c>
      <c r="C26" s="85"/>
      <c r="D26" s="85"/>
      <c r="E26" s="85" t="s">
        <v>851</v>
      </c>
      <c r="F26" s="85">
        <v>3</v>
      </c>
      <c r="G26" s="85"/>
      <c r="H26" s="85"/>
      <c r="I26" s="85" t="s">
        <v>316</v>
      </c>
      <c r="J26" s="85">
        <v>2</v>
      </c>
      <c r="K26" s="85"/>
      <c r="L26" s="85"/>
      <c r="M26" s="85" t="s">
        <v>854</v>
      </c>
      <c r="N26" s="85">
        <v>2</v>
      </c>
    </row>
    <row r="27" spans="1:14" ht="15">
      <c r="A27" s="85" t="s">
        <v>852</v>
      </c>
      <c r="B27" s="85">
        <v>3</v>
      </c>
      <c r="C27" s="85"/>
      <c r="D27" s="85"/>
      <c r="E27" s="85" t="s">
        <v>852</v>
      </c>
      <c r="F27" s="85">
        <v>3</v>
      </c>
      <c r="G27" s="85"/>
      <c r="H27" s="85"/>
      <c r="I27" s="85"/>
      <c r="J27" s="85"/>
      <c r="K27" s="85"/>
      <c r="L27" s="85"/>
      <c r="M27" s="85"/>
      <c r="N27" s="85"/>
    </row>
    <row r="28" spans="1:14" ht="15">
      <c r="A28" s="85" t="s">
        <v>320</v>
      </c>
      <c r="B28" s="85">
        <v>2</v>
      </c>
      <c r="C28" s="85"/>
      <c r="D28" s="85"/>
      <c r="E28" s="85" t="s">
        <v>855</v>
      </c>
      <c r="F28" s="85">
        <v>1</v>
      </c>
      <c r="G28" s="85"/>
      <c r="H28" s="85"/>
      <c r="I28" s="85"/>
      <c r="J28" s="85"/>
      <c r="K28" s="85"/>
      <c r="L28" s="85"/>
      <c r="M28" s="85"/>
      <c r="N28" s="85"/>
    </row>
    <row r="29" spans="1:14" ht="15">
      <c r="A29" s="85" t="s">
        <v>316</v>
      </c>
      <c r="B29" s="85">
        <v>2</v>
      </c>
      <c r="C29" s="85"/>
      <c r="D29" s="85"/>
      <c r="E29" s="85" t="s">
        <v>856</v>
      </c>
      <c r="F29" s="85">
        <v>1</v>
      </c>
      <c r="G29" s="85"/>
      <c r="H29" s="85"/>
      <c r="I29" s="85"/>
      <c r="J29" s="85"/>
      <c r="K29" s="85"/>
      <c r="L29" s="85"/>
      <c r="M29" s="85"/>
      <c r="N29" s="85"/>
    </row>
    <row r="30" spans="1:14" ht="15">
      <c r="A30" s="85" t="s">
        <v>853</v>
      </c>
      <c r="B30" s="85">
        <v>2</v>
      </c>
      <c r="C30" s="85"/>
      <c r="D30" s="85"/>
      <c r="E30" s="85" t="s">
        <v>857</v>
      </c>
      <c r="F30" s="85">
        <v>1</v>
      </c>
      <c r="G30" s="85"/>
      <c r="H30" s="85"/>
      <c r="I30" s="85"/>
      <c r="J30" s="85"/>
      <c r="K30" s="85"/>
      <c r="L30" s="85"/>
      <c r="M30" s="85"/>
      <c r="N30" s="85"/>
    </row>
    <row r="31" spans="1:14" ht="15">
      <c r="A31" s="85" t="s">
        <v>854</v>
      </c>
      <c r="B31" s="85">
        <v>2</v>
      </c>
      <c r="C31" s="85"/>
      <c r="D31" s="85"/>
      <c r="E31" s="85" t="s">
        <v>860</v>
      </c>
      <c r="F31" s="85">
        <v>1</v>
      </c>
      <c r="G31" s="85"/>
      <c r="H31" s="85"/>
      <c r="I31" s="85"/>
      <c r="J31" s="85"/>
      <c r="K31" s="85"/>
      <c r="L31" s="85"/>
      <c r="M31" s="85"/>
      <c r="N31" s="85"/>
    </row>
    <row r="32" spans="1:14" ht="15">
      <c r="A32" s="85" t="s">
        <v>855</v>
      </c>
      <c r="B32" s="85">
        <v>1</v>
      </c>
      <c r="C32" s="85"/>
      <c r="D32" s="85"/>
      <c r="E32" s="85" t="s">
        <v>861</v>
      </c>
      <c r="F32" s="85">
        <v>1</v>
      </c>
      <c r="G32" s="85"/>
      <c r="H32" s="85"/>
      <c r="I32" s="85"/>
      <c r="J32" s="85"/>
      <c r="K32" s="85"/>
      <c r="L32" s="85"/>
      <c r="M32" s="85"/>
      <c r="N32" s="85"/>
    </row>
    <row r="33" spans="1:14" ht="15">
      <c r="A33" s="85" t="s">
        <v>856</v>
      </c>
      <c r="B33" s="85">
        <v>1</v>
      </c>
      <c r="C33" s="85"/>
      <c r="D33" s="85"/>
      <c r="E33" s="85" t="s">
        <v>862</v>
      </c>
      <c r="F33" s="85">
        <v>1</v>
      </c>
      <c r="G33" s="85"/>
      <c r="H33" s="85"/>
      <c r="I33" s="85"/>
      <c r="J33" s="85"/>
      <c r="K33" s="85"/>
      <c r="L33" s="85"/>
      <c r="M33" s="85"/>
      <c r="N33" s="85"/>
    </row>
    <row r="34" spans="1:14" ht="15">
      <c r="A34" s="85" t="s">
        <v>857</v>
      </c>
      <c r="B34" s="85">
        <v>1</v>
      </c>
      <c r="C34" s="85"/>
      <c r="D34" s="85"/>
      <c r="E34" s="85" t="s">
        <v>863</v>
      </c>
      <c r="F34" s="85">
        <v>1</v>
      </c>
      <c r="G34" s="85"/>
      <c r="H34" s="85"/>
      <c r="I34" s="85"/>
      <c r="J34" s="85"/>
      <c r="K34" s="85"/>
      <c r="L34" s="85"/>
      <c r="M34" s="85"/>
      <c r="N34" s="85"/>
    </row>
    <row r="37" spans="1:14" ht="15" customHeight="1">
      <c r="A37" s="13" t="s">
        <v>871</v>
      </c>
      <c r="B37" s="13" t="s">
        <v>824</v>
      </c>
      <c r="C37" s="13" t="s">
        <v>880</v>
      </c>
      <c r="D37" s="13" t="s">
        <v>827</v>
      </c>
      <c r="E37" s="13" t="s">
        <v>887</v>
      </c>
      <c r="F37" s="13" t="s">
        <v>829</v>
      </c>
      <c r="G37" s="13" t="s">
        <v>896</v>
      </c>
      <c r="H37" s="13" t="s">
        <v>831</v>
      </c>
      <c r="I37" s="13" t="s">
        <v>906</v>
      </c>
      <c r="J37" s="13" t="s">
        <v>833</v>
      </c>
      <c r="K37" s="85" t="s">
        <v>912</v>
      </c>
      <c r="L37" s="85" t="s">
        <v>835</v>
      </c>
      <c r="M37" s="13" t="s">
        <v>913</v>
      </c>
      <c r="N37" s="13" t="s">
        <v>836</v>
      </c>
    </row>
    <row r="38" spans="1:14" ht="15">
      <c r="A38" s="91" t="s">
        <v>872</v>
      </c>
      <c r="B38" s="91">
        <v>17</v>
      </c>
      <c r="C38" s="91" t="s">
        <v>241</v>
      </c>
      <c r="D38" s="91">
        <v>12</v>
      </c>
      <c r="E38" s="91" t="s">
        <v>247</v>
      </c>
      <c r="F38" s="91">
        <v>8</v>
      </c>
      <c r="G38" s="91" t="s">
        <v>878</v>
      </c>
      <c r="H38" s="91">
        <v>14</v>
      </c>
      <c r="I38" s="91" t="s">
        <v>247</v>
      </c>
      <c r="J38" s="91">
        <v>13</v>
      </c>
      <c r="K38" s="91"/>
      <c r="L38" s="91"/>
      <c r="M38" s="91" t="s">
        <v>914</v>
      </c>
      <c r="N38" s="91">
        <v>2</v>
      </c>
    </row>
    <row r="39" spans="1:14" ht="15">
      <c r="A39" s="91" t="s">
        <v>873</v>
      </c>
      <c r="B39" s="91">
        <v>14</v>
      </c>
      <c r="C39" s="91" t="s">
        <v>877</v>
      </c>
      <c r="D39" s="91">
        <v>10</v>
      </c>
      <c r="E39" s="91" t="s">
        <v>888</v>
      </c>
      <c r="F39" s="91">
        <v>5</v>
      </c>
      <c r="G39" s="91" t="s">
        <v>897</v>
      </c>
      <c r="H39" s="91">
        <v>7</v>
      </c>
      <c r="I39" s="91" t="s">
        <v>877</v>
      </c>
      <c r="J39" s="91">
        <v>7</v>
      </c>
      <c r="K39" s="91"/>
      <c r="L39" s="91"/>
      <c r="M39" s="91" t="s">
        <v>915</v>
      </c>
      <c r="N39" s="91">
        <v>2</v>
      </c>
    </row>
    <row r="40" spans="1:14" ht="15">
      <c r="A40" s="91" t="s">
        <v>874</v>
      </c>
      <c r="B40" s="91">
        <v>0</v>
      </c>
      <c r="C40" s="91" t="s">
        <v>879</v>
      </c>
      <c r="D40" s="91">
        <v>8</v>
      </c>
      <c r="E40" s="91" t="s">
        <v>860</v>
      </c>
      <c r="F40" s="91">
        <v>3</v>
      </c>
      <c r="G40" s="91" t="s">
        <v>898</v>
      </c>
      <c r="H40" s="91">
        <v>7</v>
      </c>
      <c r="I40" s="91" t="s">
        <v>907</v>
      </c>
      <c r="J40" s="91">
        <v>7</v>
      </c>
      <c r="K40" s="91"/>
      <c r="L40" s="91"/>
      <c r="M40" s="91" t="s">
        <v>916</v>
      </c>
      <c r="N40" s="91">
        <v>2</v>
      </c>
    </row>
    <row r="41" spans="1:14" ht="15">
      <c r="A41" s="91" t="s">
        <v>875</v>
      </c>
      <c r="B41" s="91">
        <v>1007</v>
      </c>
      <c r="C41" s="91" t="s">
        <v>247</v>
      </c>
      <c r="D41" s="91">
        <v>7</v>
      </c>
      <c r="E41" s="91" t="s">
        <v>889</v>
      </c>
      <c r="F41" s="91">
        <v>3</v>
      </c>
      <c r="G41" s="91" t="s">
        <v>899</v>
      </c>
      <c r="H41" s="91">
        <v>7</v>
      </c>
      <c r="I41" s="91" t="s">
        <v>908</v>
      </c>
      <c r="J41" s="91">
        <v>7</v>
      </c>
      <c r="K41" s="91"/>
      <c r="L41" s="91"/>
      <c r="M41" s="91" t="s">
        <v>910</v>
      </c>
      <c r="N41" s="91">
        <v>2</v>
      </c>
    </row>
    <row r="42" spans="1:14" ht="15">
      <c r="A42" s="91" t="s">
        <v>876</v>
      </c>
      <c r="B42" s="91">
        <v>1038</v>
      </c>
      <c r="C42" s="91" t="s">
        <v>881</v>
      </c>
      <c r="D42" s="91">
        <v>7</v>
      </c>
      <c r="E42" s="91" t="s">
        <v>890</v>
      </c>
      <c r="F42" s="91">
        <v>3</v>
      </c>
      <c r="G42" s="91" t="s">
        <v>900</v>
      </c>
      <c r="H42" s="91">
        <v>7</v>
      </c>
      <c r="I42" s="91" t="s">
        <v>860</v>
      </c>
      <c r="J42" s="91">
        <v>5</v>
      </c>
      <c r="K42" s="91"/>
      <c r="L42" s="91"/>
      <c r="M42" s="91" t="s">
        <v>917</v>
      </c>
      <c r="N42" s="91">
        <v>2</v>
      </c>
    </row>
    <row r="43" spans="1:14" ht="15">
      <c r="A43" s="91" t="s">
        <v>247</v>
      </c>
      <c r="B43" s="91">
        <v>31</v>
      </c>
      <c r="C43" s="91" t="s">
        <v>882</v>
      </c>
      <c r="D43" s="91">
        <v>7</v>
      </c>
      <c r="E43" s="91" t="s">
        <v>891</v>
      </c>
      <c r="F43" s="91">
        <v>3</v>
      </c>
      <c r="G43" s="91" t="s">
        <v>901</v>
      </c>
      <c r="H43" s="91">
        <v>7</v>
      </c>
      <c r="I43" s="91" t="s">
        <v>879</v>
      </c>
      <c r="J43" s="91">
        <v>3</v>
      </c>
      <c r="K43" s="91"/>
      <c r="L43" s="91"/>
      <c r="M43" s="91" t="s">
        <v>918</v>
      </c>
      <c r="N43" s="91">
        <v>2</v>
      </c>
    </row>
    <row r="44" spans="1:14" ht="15">
      <c r="A44" s="91" t="s">
        <v>877</v>
      </c>
      <c r="B44" s="91">
        <v>19</v>
      </c>
      <c r="C44" s="91" t="s">
        <v>883</v>
      </c>
      <c r="D44" s="91">
        <v>7</v>
      </c>
      <c r="E44" s="91" t="s">
        <v>892</v>
      </c>
      <c r="F44" s="91">
        <v>3</v>
      </c>
      <c r="G44" s="91" t="s">
        <v>902</v>
      </c>
      <c r="H44" s="91">
        <v>7</v>
      </c>
      <c r="I44" s="91" t="s">
        <v>909</v>
      </c>
      <c r="J44" s="91">
        <v>3</v>
      </c>
      <c r="K44" s="91"/>
      <c r="L44" s="91"/>
      <c r="M44" s="91" t="s">
        <v>886</v>
      </c>
      <c r="N44" s="91">
        <v>2</v>
      </c>
    </row>
    <row r="45" spans="1:14" ht="15">
      <c r="A45" s="91" t="s">
        <v>878</v>
      </c>
      <c r="B45" s="91">
        <v>14</v>
      </c>
      <c r="C45" s="91" t="s">
        <v>884</v>
      </c>
      <c r="D45" s="91">
        <v>7</v>
      </c>
      <c r="E45" s="91" t="s">
        <v>893</v>
      </c>
      <c r="F45" s="91">
        <v>3</v>
      </c>
      <c r="G45" s="91" t="s">
        <v>903</v>
      </c>
      <c r="H45" s="91">
        <v>7</v>
      </c>
      <c r="I45" s="91" t="s">
        <v>238</v>
      </c>
      <c r="J45" s="91">
        <v>3</v>
      </c>
      <c r="K45" s="91"/>
      <c r="L45" s="91"/>
      <c r="M45" s="91" t="s">
        <v>919</v>
      </c>
      <c r="N45" s="91">
        <v>2</v>
      </c>
    </row>
    <row r="46" spans="1:14" ht="15">
      <c r="A46" s="91" t="s">
        <v>879</v>
      </c>
      <c r="B46" s="91">
        <v>13</v>
      </c>
      <c r="C46" s="91" t="s">
        <v>885</v>
      </c>
      <c r="D46" s="91">
        <v>7</v>
      </c>
      <c r="E46" s="91" t="s">
        <v>894</v>
      </c>
      <c r="F46" s="91">
        <v>3</v>
      </c>
      <c r="G46" s="91" t="s">
        <v>904</v>
      </c>
      <c r="H46" s="91">
        <v>7</v>
      </c>
      <c r="I46" s="91" t="s">
        <v>910</v>
      </c>
      <c r="J46" s="91">
        <v>3</v>
      </c>
      <c r="K46" s="91"/>
      <c r="L46" s="91"/>
      <c r="M46" s="91" t="s">
        <v>920</v>
      </c>
      <c r="N46" s="91">
        <v>2</v>
      </c>
    </row>
    <row r="47" spans="1:14" ht="15">
      <c r="A47" s="91" t="s">
        <v>241</v>
      </c>
      <c r="B47" s="91">
        <v>13</v>
      </c>
      <c r="C47" s="91" t="s">
        <v>886</v>
      </c>
      <c r="D47" s="91">
        <v>7</v>
      </c>
      <c r="E47" s="91" t="s">
        <v>895</v>
      </c>
      <c r="F47" s="91">
        <v>3</v>
      </c>
      <c r="G47" s="91" t="s">
        <v>905</v>
      </c>
      <c r="H47" s="91">
        <v>7</v>
      </c>
      <c r="I47" s="91" t="s">
        <v>911</v>
      </c>
      <c r="J47" s="91">
        <v>3</v>
      </c>
      <c r="K47" s="91"/>
      <c r="L47" s="91"/>
      <c r="M47" s="91" t="s">
        <v>921</v>
      </c>
      <c r="N47" s="91">
        <v>2</v>
      </c>
    </row>
    <row r="50" spans="1:14" ht="15" customHeight="1">
      <c r="A50" s="13" t="s">
        <v>928</v>
      </c>
      <c r="B50" s="13" t="s">
        <v>824</v>
      </c>
      <c r="C50" s="13" t="s">
        <v>939</v>
      </c>
      <c r="D50" s="13" t="s">
        <v>827</v>
      </c>
      <c r="E50" s="13" t="s">
        <v>940</v>
      </c>
      <c r="F50" s="13" t="s">
        <v>829</v>
      </c>
      <c r="G50" s="13" t="s">
        <v>951</v>
      </c>
      <c r="H50" s="13" t="s">
        <v>831</v>
      </c>
      <c r="I50" s="13" t="s">
        <v>962</v>
      </c>
      <c r="J50" s="13" t="s">
        <v>833</v>
      </c>
      <c r="K50" s="85" t="s">
        <v>973</v>
      </c>
      <c r="L50" s="85" t="s">
        <v>835</v>
      </c>
      <c r="M50" s="13" t="s">
        <v>974</v>
      </c>
      <c r="N50" s="13" t="s">
        <v>836</v>
      </c>
    </row>
    <row r="51" spans="1:14" ht="15">
      <c r="A51" s="91" t="s">
        <v>929</v>
      </c>
      <c r="B51" s="91">
        <v>8</v>
      </c>
      <c r="C51" s="91" t="s">
        <v>929</v>
      </c>
      <c r="D51" s="91">
        <v>7</v>
      </c>
      <c r="E51" s="91" t="s">
        <v>941</v>
      </c>
      <c r="F51" s="91">
        <v>3</v>
      </c>
      <c r="G51" s="91" t="s">
        <v>952</v>
      </c>
      <c r="H51" s="91">
        <v>7</v>
      </c>
      <c r="I51" s="91" t="s">
        <v>963</v>
      </c>
      <c r="J51" s="91">
        <v>7</v>
      </c>
      <c r="K51" s="91"/>
      <c r="L51" s="91"/>
      <c r="M51" s="91" t="s">
        <v>975</v>
      </c>
      <c r="N51" s="91">
        <v>2</v>
      </c>
    </row>
    <row r="52" spans="1:14" ht="15">
      <c r="A52" s="91" t="s">
        <v>930</v>
      </c>
      <c r="B52" s="91">
        <v>8</v>
      </c>
      <c r="C52" s="91" t="s">
        <v>930</v>
      </c>
      <c r="D52" s="91">
        <v>7</v>
      </c>
      <c r="E52" s="91" t="s">
        <v>942</v>
      </c>
      <c r="F52" s="91">
        <v>3</v>
      </c>
      <c r="G52" s="91" t="s">
        <v>953</v>
      </c>
      <c r="H52" s="91">
        <v>7</v>
      </c>
      <c r="I52" s="91" t="s">
        <v>964</v>
      </c>
      <c r="J52" s="91">
        <v>2</v>
      </c>
      <c r="K52" s="91"/>
      <c r="L52" s="91"/>
      <c r="M52" s="91" t="s">
        <v>976</v>
      </c>
      <c r="N52" s="91">
        <v>2</v>
      </c>
    </row>
    <row r="53" spans="1:14" ht="15">
      <c r="A53" s="91" t="s">
        <v>931</v>
      </c>
      <c r="B53" s="91">
        <v>8</v>
      </c>
      <c r="C53" s="91" t="s">
        <v>931</v>
      </c>
      <c r="D53" s="91">
        <v>7</v>
      </c>
      <c r="E53" s="91" t="s">
        <v>943</v>
      </c>
      <c r="F53" s="91">
        <v>3</v>
      </c>
      <c r="G53" s="91" t="s">
        <v>954</v>
      </c>
      <c r="H53" s="91">
        <v>7</v>
      </c>
      <c r="I53" s="91" t="s">
        <v>965</v>
      </c>
      <c r="J53" s="91">
        <v>2</v>
      </c>
      <c r="K53" s="91"/>
      <c r="L53" s="91"/>
      <c r="M53" s="91" t="s">
        <v>977</v>
      </c>
      <c r="N53" s="91">
        <v>2</v>
      </c>
    </row>
    <row r="54" spans="1:14" ht="15">
      <c r="A54" s="91" t="s">
        <v>932</v>
      </c>
      <c r="B54" s="91">
        <v>8</v>
      </c>
      <c r="C54" s="91" t="s">
        <v>932</v>
      </c>
      <c r="D54" s="91">
        <v>7</v>
      </c>
      <c r="E54" s="91" t="s">
        <v>944</v>
      </c>
      <c r="F54" s="91">
        <v>3</v>
      </c>
      <c r="G54" s="91" t="s">
        <v>955</v>
      </c>
      <c r="H54" s="91">
        <v>7</v>
      </c>
      <c r="I54" s="91" t="s">
        <v>966</v>
      </c>
      <c r="J54" s="91">
        <v>2</v>
      </c>
      <c r="K54" s="91"/>
      <c r="L54" s="91"/>
      <c r="M54" s="91" t="s">
        <v>978</v>
      </c>
      <c r="N54" s="91">
        <v>2</v>
      </c>
    </row>
    <row r="55" spans="1:14" ht="15">
      <c r="A55" s="91" t="s">
        <v>933</v>
      </c>
      <c r="B55" s="91">
        <v>8</v>
      </c>
      <c r="C55" s="91" t="s">
        <v>933</v>
      </c>
      <c r="D55" s="91">
        <v>7</v>
      </c>
      <c r="E55" s="91" t="s">
        <v>945</v>
      </c>
      <c r="F55" s="91">
        <v>3</v>
      </c>
      <c r="G55" s="91" t="s">
        <v>956</v>
      </c>
      <c r="H55" s="91">
        <v>7</v>
      </c>
      <c r="I55" s="91" t="s">
        <v>967</v>
      </c>
      <c r="J55" s="91">
        <v>2</v>
      </c>
      <c r="K55" s="91"/>
      <c r="L55" s="91"/>
      <c r="M55" s="91" t="s">
        <v>979</v>
      </c>
      <c r="N55" s="91">
        <v>2</v>
      </c>
    </row>
    <row r="56" spans="1:14" ht="15">
      <c r="A56" s="91" t="s">
        <v>934</v>
      </c>
      <c r="B56" s="91">
        <v>8</v>
      </c>
      <c r="C56" s="91" t="s">
        <v>934</v>
      </c>
      <c r="D56" s="91">
        <v>7</v>
      </c>
      <c r="E56" s="91" t="s">
        <v>946</v>
      </c>
      <c r="F56" s="91">
        <v>3</v>
      </c>
      <c r="G56" s="91" t="s">
        <v>957</v>
      </c>
      <c r="H56" s="91">
        <v>7</v>
      </c>
      <c r="I56" s="91" t="s">
        <v>968</v>
      </c>
      <c r="J56" s="91">
        <v>2</v>
      </c>
      <c r="K56" s="91"/>
      <c r="L56" s="91"/>
      <c r="M56" s="91" t="s">
        <v>980</v>
      </c>
      <c r="N56" s="91">
        <v>2</v>
      </c>
    </row>
    <row r="57" spans="1:14" ht="15">
      <c r="A57" s="91" t="s">
        <v>935</v>
      </c>
      <c r="B57" s="91">
        <v>8</v>
      </c>
      <c r="C57" s="91" t="s">
        <v>935</v>
      </c>
      <c r="D57" s="91">
        <v>7</v>
      </c>
      <c r="E57" s="91" t="s">
        <v>947</v>
      </c>
      <c r="F57" s="91">
        <v>3</v>
      </c>
      <c r="G57" s="91" t="s">
        <v>958</v>
      </c>
      <c r="H57" s="91">
        <v>7</v>
      </c>
      <c r="I57" s="91" t="s">
        <v>969</v>
      </c>
      <c r="J57" s="91">
        <v>2</v>
      </c>
      <c r="K57" s="91"/>
      <c r="L57" s="91"/>
      <c r="M57" s="91" t="s">
        <v>981</v>
      </c>
      <c r="N57" s="91">
        <v>2</v>
      </c>
    </row>
    <row r="58" spans="1:14" ht="15">
      <c r="A58" s="91" t="s">
        <v>936</v>
      </c>
      <c r="B58" s="91">
        <v>8</v>
      </c>
      <c r="C58" s="91" t="s">
        <v>936</v>
      </c>
      <c r="D58" s="91">
        <v>7</v>
      </c>
      <c r="E58" s="91" t="s">
        <v>948</v>
      </c>
      <c r="F58" s="91">
        <v>3</v>
      </c>
      <c r="G58" s="91" t="s">
        <v>959</v>
      </c>
      <c r="H58" s="91">
        <v>7</v>
      </c>
      <c r="I58" s="91" t="s">
        <v>970</v>
      </c>
      <c r="J58" s="91">
        <v>2</v>
      </c>
      <c r="K58" s="91"/>
      <c r="L58" s="91"/>
      <c r="M58" s="91" t="s">
        <v>982</v>
      </c>
      <c r="N58" s="91">
        <v>2</v>
      </c>
    </row>
    <row r="59" spans="1:14" ht="15">
      <c r="A59" s="91" t="s">
        <v>937</v>
      </c>
      <c r="B59" s="91">
        <v>8</v>
      </c>
      <c r="C59" s="91" t="s">
        <v>937</v>
      </c>
      <c r="D59" s="91">
        <v>7</v>
      </c>
      <c r="E59" s="91" t="s">
        <v>949</v>
      </c>
      <c r="F59" s="91">
        <v>3</v>
      </c>
      <c r="G59" s="91" t="s">
        <v>960</v>
      </c>
      <c r="H59" s="91">
        <v>7</v>
      </c>
      <c r="I59" s="91" t="s">
        <v>971</v>
      </c>
      <c r="J59" s="91">
        <v>2</v>
      </c>
      <c r="K59" s="91"/>
      <c r="L59" s="91"/>
      <c r="M59" s="91" t="s">
        <v>983</v>
      </c>
      <c r="N59" s="91">
        <v>2</v>
      </c>
    </row>
    <row r="60" spans="1:14" ht="15">
      <c r="A60" s="91" t="s">
        <v>938</v>
      </c>
      <c r="B60" s="91">
        <v>8</v>
      </c>
      <c r="C60" s="91" t="s">
        <v>938</v>
      </c>
      <c r="D60" s="91">
        <v>7</v>
      </c>
      <c r="E60" s="91" t="s">
        <v>950</v>
      </c>
      <c r="F60" s="91">
        <v>2</v>
      </c>
      <c r="G60" s="91" t="s">
        <v>961</v>
      </c>
      <c r="H60" s="91">
        <v>7</v>
      </c>
      <c r="I60" s="91" t="s">
        <v>972</v>
      </c>
      <c r="J60" s="91">
        <v>2</v>
      </c>
      <c r="K60" s="91"/>
      <c r="L60" s="91"/>
      <c r="M60" s="91" t="s">
        <v>984</v>
      </c>
      <c r="N60" s="91">
        <v>2</v>
      </c>
    </row>
    <row r="63" spans="1:14" ht="15" customHeight="1">
      <c r="A63" s="13" t="s">
        <v>991</v>
      </c>
      <c r="B63" s="13" t="s">
        <v>824</v>
      </c>
      <c r="C63" s="13" t="s">
        <v>993</v>
      </c>
      <c r="D63" s="13" t="s">
        <v>827</v>
      </c>
      <c r="E63" s="85" t="s">
        <v>994</v>
      </c>
      <c r="F63" s="85" t="s">
        <v>829</v>
      </c>
      <c r="G63" s="85" t="s">
        <v>997</v>
      </c>
      <c r="H63" s="85" t="s">
        <v>831</v>
      </c>
      <c r="I63" s="13" t="s">
        <v>999</v>
      </c>
      <c r="J63" s="13" t="s">
        <v>833</v>
      </c>
      <c r="K63" s="85" t="s">
        <v>1001</v>
      </c>
      <c r="L63" s="85" t="s">
        <v>835</v>
      </c>
      <c r="M63" s="85" t="s">
        <v>1003</v>
      </c>
      <c r="N63" s="85" t="s">
        <v>836</v>
      </c>
    </row>
    <row r="64" spans="1:14" ht="15">
      <c r="A64" s="85" t="s">
        <v>241</v>
      </c>
      <c r="B64" s="85">
        <v>5</v>
      </c>
      <c r="C64" s="85" t="s">
        <v>241</v>
      </c>
      <c r="D64" s="85">
        <v>5</v>
      </c>
      <c r="E64" s="85"/>
      <c r="F64" s="85"/>
      <c r="G64" s="85"/>
      <c r="H64" s="85"/>
      <c r="I64" s="85" t="s">
        <v>220</v>
      </c>
      <c r="J64" s="85">
        <v>1</v>
      </c>
      <c r="K64" s="85"/>
      <c r="L64" s="85"/>
      <c r="M64" s="85"/>
      <c r="N64" s="85"/>
    </row>
    <row r="65" spans="1:14" ht="15">
      <c r="A65" s="85" t="s">
        <v>235</v>
      </c>
      <c r="B65" s="85">
        <v>1</v>
      </c>
      <c r="C65" s="85" t="s">
        <v>235</v>
      </c>
      <c r="D65" s="85">
        <v>1</v>
      </c>
      <c r="E65" s="85"/>
      <c r="F65" s="85"/>
      <c r="G65" s="85"/>
      <c r="H65" s="85"/>
      <c r="I65" s="85"/>
      <c r="J65" s="85"/>
      <c r="K65" s="85"/>
      <c r="L65" s="85"/>
      <c r="M65" s="85"/>
      <c r="N65" s="85"/>
    </row>
    <row r="66" spans="1:14" ht="15">
      <c r="A66" s="85" t="s">
        <v>220</v>
      </c>
      <c r="B66" s="85">
        <v>1</v>
      </c>
      <c r="C66" s="85"/>
      <c r="D66" s="85"/>
      <c r="E66" s="85"/>
      <c r="F66" s="85"/>
      <c r="G66" s="85"/>
      <c r="H66" s="85"/>
      <c r="I66" s="85"/>
      <c r="J66" s="85"/>
      <c r="K66" s="85"/>
      <c r="L66" s="85"/>
      <c r="M66" s="85"/>
      <c r="N66" s="85"/>
    </row>
    <row r="69" spans="1:14" ht="15" customHeight="1">
      <c r="A69" s="13" t="s">
        <v>992</v>
      </c>
      <c r="B69" s="13" t="s">
        <v>824</v>
      </c>
      <c r="C69" s="13" t="s">
        <v>995</v>
      </c>
      <c r="D69" s="13" t="s">
        <v>827</v>
      </c>
      <c r="E69" s="13" t="s">
        <v>996</v>
      </c>
      <c r="F69" s="13" t="s">
        <v>829</v>
      </c>
      <c r="G69" s="13" t="s">
        <v>998</v>
      </c>
      <c r="H69" s="13" t="s">
        <v>831</v>
      </c>
      <c r="I69" s="13" t="s">
        <v>1000</v>
      </c>
      <c r="J69" s="13" t="s">
        <v>833</v>
      </c>
      <c r="K69" s="13" t="s">
        <v>1002</v>
      </c>
      <c r="L69" s="13" t="s">
        <v>835</v>
      </c>
      <c r="M69" s="13" t="s">
        <v>1004</v>
      </c>
      <c r="N69" s="13" t="s">
        <v>836</v>
      </c>
    </row>
    <row r="70" spans="1:14" ht="15">
      <c r="A70" s="85" t="s">
        <v>247</v>
      </c>
      <c r="B70" s="85">
        <v>29</v>
      </c>
      <c r="C70" s="85" t="s">
        <v>247</v>
      </c>
      <c r="D70" s="85">
        <v>7</v>
      </c>
      <c r="E70" s="85" t="s">
        <v>247</v>
      </c>
      <c r="F70" s="85">
        <v>8</v>
      </c>
      <c r="G70" s="85" t="s">
        <v>221</v>
      </c>
      <c r="H70" s="85">
        <v>6</v>
      </c>
      <c r="I70" s="85" t="s">
        <v>247</v>
      </c>
      <c r="J70" s="85">
        <v>11</v>
      </c>
      <c r="K70" s="85" t="s">
        <v>247</v>
      </c>
      <c r="L70" s="85">
        <v>1</v>
      </c>
      <c r="M70" s="85" t="s">
        <v>213</v>
      </c>
      <c r="N70" s="85">
        <v>1</v>
      </c>
    </row>
    <row r="71" spans="1:14" ht="15">
      <c r="A71" s="85" t="s">
        <v>241</v>
      </c>
      <c r="B71" s="85">
        <v>8</v>
      </c>
      <c r="C71" s="85" t="s">
        <v>241</v>
      </c>
      <c r="D71" s="85">
        <v>7</v>
      </c>
      <c r="E71" s="85" t="s">
        <v>217</v>
      </c>
      <c r="F71" s="85">
        <v>2</v>
      </c>
      <c r="G71" s="85" t="s">
        <v>247</v>
      </c>
      <c r="H71" s="85">
        <v>1</v>
      </c>
      <c r="I71" s="85" t="s">
        <v>238</v>
      </c>
      <c r="J71" s="85">
        <v>3</v>
      </c>
      <c r="K71" s="85" t="s">
        <v>250</v>
      </c>
      <c r="L71" s="85">
        <v>1</v>
      </c>
      <c r="M71" s="85" t="s">
        <v>247</v>
      </c>
      <c r="N71" s="85">
        <v>1</v>
      </c>
    </row>
    <row r="72" spans="1:14" ht="15">
      <c r="A72" s="85" t="s">
        <v>221</v>
      </c>
      <c r="B72" s="85">
        <v>6</v>
      </c>
      <c r="C72" s="85"/>
      <c r="D72" s="85"/>
      <c r="E72" s="85" t="s">
        <v>253</v>
      </c>
      <c r="F72" s="85">
        <v>1</v>
      </c>
      <c r="G72" s="85" t="s">
        <v>248</v>
      </c>
      <c r="H72" s="85">
        <v>1</v>
      </c>
      <c r="I72" s="85" t="s">
        <v>252</v>
      </c>
      <c r="J72" s="85">
        <v>2</v>
      </c>
      <c r="K72" s="85" t="s">
        <v>249</v>
      </c>
      <c r="L72" s="85">
        <v>1</v>
      </c>
      <c r="M72" s="85"/>
      <c r="N72" s="85"/>
    </row>
    <row r="73" spans="1:14" ht="15">
      <c r="A73" s="85" t="s">
        <v>238</v>
      </c>
      <c r="B73" s="85">
        <v>3</v>
      </c>
      <c r="C73" s="85"/>
      <c r="D73" s="85"/>
      <c r="E73" s="85" t="s">
        <v>251</v>
      </c>
      <c r="F73" s="85">
        <v>1</v>
      </c>
      <c r="G73" s="85"/>
      <c r="H73" s="85"/>
      <c r="I73" s="85" t="s">
        <v>239</v>
      </c>
      <c r="J73" s="85">
        <v>2</v>
      </c>
      <c r="K73" s="85"/>
      <c r="L73" s="85"/>
      <c r="M73" s="85"/>
      <c r="N73" s="85"/>
    </row>
    <row r="74" spans="1:14" ht="15">
      <c r="A74" s="85" t="s">
        <v>252</v>
      </c>
      <c r="B74" s="85">
        <v>2</v>
      </c>
      <c r="C74" s="85"/>
      <c r="D74" s="85"/>
      <c r="E74" s="85" t="s">
        <v>212</v>
      </c>
      <c r="F74" s="85">
        <v>1</v>
      </c>
      <c r="G74" s="85"/>
      <c r="H74" s="85"/>
      <c r="I74" s="85" t="s">
        <v>220</v>
      </c>
      <c r="J74" s="85">
        <v>2</v>
      </c>
      <c r="K74" s="85"/>
      <c r="L74" s="85"/>
      <c r="M74" s="85"/>
      <c r="N74" s="85"/>
    </row>
    <row r="75" spans="1:14" ht="15">
      <c r="A75" s="85" t="s">
        <v>239</v>
      </c>
      <c r="B75" s="85">
        <v>2</v>
      </c>
      <c r="C75" s="85"/>
      <c r="D75" s="85"/>
      <c r="E75" s="85" t="s">
        <v>246</v>
      </c>
      <c r="F75" s="85">
        <v>1</v>
      </c>
      <c r="G75" s="85"/>
      <c r="H75" s="85"/>
      <c r="I75" s="85" t="s">
        <v>244</v>
      </c>
      <c r="J75" s="85">
        <v>1</v>
      </c>
      <c r="K75" s="85"/>
      <c r="L75" s="85"/>
      <c r="M75" s="85"/>
      <c r="N75" s="85"/>
    </row>
    <row r="76" spans="1:14" ht="15">
      <c r="A76" s="85" t="s">
        <v>220</v>
      </c>
      <c r="B76" s="85">
        <v>2</v>
      </c>
      <c r="C76" s="85"/>
      <c r="D76" s="85"/>
      <c r="E76" s="85"/>
      <c r="F76" s="85"/>
      <c r="G76" s="85"/>
      <c r="H76" s="85"/>
      <c r="I76" s="85" t="s">
        <v>241</v>
      </c>
      <c r="J76" s="85">
        <v>1</v>
      </c>
      <c r="K76" s="85"/>
      <c r="L76" s="85"/>
      <c r="M76" s="85"/>
      <c r="N76" s="85"/>
    </row>
    <row r="77" spans="1:14" ht="15">
      <c r="A77" s="85" t="s">
        <v>217</v>
      </c>
      <c r="B77" s="85">
        <v>2</v>
      </c>
      <c r="C77" s="85"/>
      <c r="D77" s="85"/>
      <c r="E77" s="85"/>
      <c r="F77" s="85"/>
      <c r="G77" s="85"/>
      <c r="H77" s="85"/>
      <c r="I77" s="85" t="s">
        <v>219</v>
      </c>
      <c r="J77" s="85">
        <v>1</v>
      </c>
      <c r="K77" s="85"/>
      <c r="L77" s="85"/>
      <c r="M77" s="85"/>
      <c r="N77" s="85"/>
    </row>
    <row r="78" spans="1:14" ht="15">
      <c r="A78" s="85" t="s">
        <v>253</v>
      </c>
      <c r="B78" s="85">
        <v>1</v>
      </c>
      <c r="C78" s="85"/>
      <c r="D78" s="85"/>
      <c r="E78" s="85"/>
      <c r="F78" s="85"/>
      <c r="G78" s="85"/>
      <c r="H78" s="85"/>
      <c r="I78" s="85"/>
      <c r="J78" s="85"/>
      <c r="K78" s="85"/>
      <c r="L78" s="85"/>
      <c r="M78" s="85"/>
      <c r="N78" s="85"/>
    </row>
    <row r="79" spans="1:14" ht="15">
      <c r="A79" s="85" t="s">
        <v>244</v>
      </c>
      <c r="B79" s="85">
        <v>1</v>
      </c>
      <c r="C79" s="85"/>
      <c r="D79" s="85"/>
      <c r="E79" s="85"/>
      <c r="F79" s="85"/>
      <c r="G79" s="85"/>
      <c r="H79" s="85"/>
      <c r="I79" s="85"/>
      <c r="J79" s="85"/>
      <c r="K79" s="85"/>
      <c r="L79" s="85"/>
      <c r="M79" s="85"/>
      <c r="N79" s="85"/>
    </row>
    <row r="82" spans="1:14" ht="15" customHeight="1">
      <c r="A82" s="13" t="s">
        <v>1014</v>
      </c>
      <c r="B82" s="13" t="s">
        <v>824</v>
      </c>
      <c r="C82" s="13" t="s">
        <v>1015</v>
      </c>
      <c r="D82" s="13" t="s">
        <v>827</v>
      </c>
      <c r="E82" s="13" t="s">
        <v>1016</v>
      </c>
      <c r="F82" s="13" t="s">
        <v>829</v>
      </c>
      <c r="G82" s="13" t="s">
        <v>1017</v>
      </c>
      <c r="H82" s="13" t="s">
        <v>831</v>
      </c>
      <c r="I82" s="13" t="s">
        <v>1018</v>
      </c>
      <c r="J82" s="13" t="s">
        <v>833</v>
      </c>
      <c r="K82" s="13" t="s">
        <v>1019</v>
      </c>
      <c r="L82" s="13" t="s">
        <v>835</v>
      </c>
      <c r="M82" s="13" t="s">
        <v>1020</v>
      </c>
      <c r="N82" s="13" t="s">
        <v>836</v>
      </c>
    </row>
    <row r="83" spans="1:14" ht="15">
      <c r="A83" s="124" t="s">
        <v>227</v>
      </c>
      <c r="B83" s="85">
        <v>789877</v>
      </c>
      <c r="C83" s="124" t="s">
        <v>237</v>
      </c>
      <c r="D83" s="85">
        <v>332311</v>
      </c>
      <c r="E83" s="124" t="s">
        <v>215</v>
      </c>
      <c r="F83" s="85">
        <v>434312</v>
      </c>
      <c r="G83" s="124" t="s">
        <v>227</v>
      </c>
      <c r="H83" s="85">
        <v>789877</v>
      </c>
      <c r="I83" s="124" t="s">
        <v>238</v>
      </c>
      <c r="J83" s="85">
        <v>25283</v>
      </c>
      <c r="K83" s="124" t="s">
        <v>249</v>
      </c>
      <c r="L83" s="85">
        <v>26789</v>
      </c>
      <c r="M83" s="124" t="s">
        <v>214</v>
      </c>
      <c r="N83" s="85">
        <v>192</v>
      </c>
    </row>
    <row r="84" spans="1:14" ht="15">
      <c r="A84" s="124" t="s">
        <v>215</v>
      </c>
      <c r="B84" s="85">
        <v>434312</v>
      </c>
      <c r="C84" s="124" t="s">
        <v>231</v>
      </c>
      <c r="D84" s="85">
        <v>126662</v>
      </c>
      <c r="E84" s="124" t="s">
        <v>251</v>
      </c>
      <c r="F84" s="85">
        <v>334577</v>
      </c>
      <c r="G84" s="124" t="s">
        <v>223</v>
      </c>
      <c r="H84" s="85">
        <v>300581</v>
      </c>
      <c r="I84" s="124" t="s">
        <v>219</v>
      </c>
      <c r="J84" s="85">
        <v>9604</v>
      </c>
      <c r="K84" s="124" t="s">
        <v>240</v>
      </c>
      <c r="L84" s="85">
        <v>7340</v>
      </c>
      <c r="M84" s="124" t="s">
        <v>213</v>
      </c>
      <c r="N84" s="85">
        <v>129</v>
      </c>
    </row>
    <row r="85" spans="1:14" ht="15">
      <c r="A85" s="124" t="s">
        <v>251</v>
      </c>
      <c r="B85" s="85">
        <v>334577</v>
      </c>
      <c r="C85" s="124" t="s">
        <v>228</v>
      </c>
      <c r="D85" s="85">
        <v>58321</v>
      </c>
      <c r="E85" s="124" t="s">
        <v>243</v>
      </c>
      <c r="F85" s="85">
        <v>84302</v>
      </c>
      <c r="G85" s="124" t="s">
        <v>224</v>
      </c>
      <c r="H85" s="85">
        <v>141960</v>
      </c>
      <c r="I85" s="124" t="s">
        <v>244</v>
      </c>
      <c r="J85" s="85">
        <v>6312</v>
      </c>
      <c r="K85" s="124" t="s">
        <v>250</v>
      </c>
      <c r="L85" s="85">
        <v>5662</v>
      </c>
      <c r="M85" s="124"/>
      <c r="N85" s="85"/>
    </row>
    <row r="86" spans="1:14" ht="15">
      <c r="A86" s="124" t="s">
        <v>237</v>
      </c>
      <c r="B86" s="85">
        <v>332311</v>
      </c>
      <c r="C86" s="124" t="s">
        <v>241</v>
      </c>
      <c r="D86" s="85">
        <v>56512</v>
      </c>
      <c r="E86" s="124" t="s">
        <v>246</v>
      </c>
      <c r="F86" s="85">
        <v>58940</v>
      </c>
      <c r="G86" s="124" t="s">
        <v>222</v>
      </c>
      <c r="H86" s="85">
        <v>138718</v>
      </c>
      <c r="I86" s="124" t="s">
        <v>220</v>
      </c>
      <c r="J86" s="85">
        <v>6085</v>
      </c>
      <c r="K86" s="124"/>
      <c r="L86" s="85"/>
      <c r="M86" s="124"/>
      <c r="N86" s="85"/>
    </row>
    <row r="87" spans="1:14" ht="15">
      <c r="A87" s="124" t="s">
        <v>223</v>
      </c>
      <c r="B87" s="85">
        <v>300581</v>
      </c>
      <c r="C87" s="124" t="s">
        <v>233</v>
      </c>
      <c r="D87" s="85">
        <v>55689</v>
      </c>
      <c r="E87" s="124" t="s">
        <v>245</v>
      </c>
      <c r="F87" s="85">
        <v>38062</v>
      </c>
      <c r="G87" s="124" t="s">
        <v>226</v>
      </c>
      <c r="H87" s="85">
        <v>58937</v>
      </c>
      <c r="I87" s="124" t="s">
        <v>239</v>
      </c>
      <c r="J87" s="85">
        <v>5034</v>
      </c>
      <c r="K87" s="124"/>
      <c r="L87" s="85"/>
      <c r="M87" s="124"/>
      <c r="N87" s="85"/>
    </row>
    <row r="88" spans="1:14" ht="15">
      <c r="A88" s="124" t="s">
        <v>224</v>
      </c>
      <c r="B88" s="85">
        <v>141960</v>
      </c>
      <c r="C88" s="124" t="s">
        <v>242</v>
      </c>
      <c r="D88" s="85">
        <v>38188</v>
      </c>
      <c r="E88" s="124" t="s">
        <v>253</v>
      </c>
      <c r="F88" s="85">
        <v>30258</v>
      </c>
      <c r="G88" s="124" t="s">
        <v>221</v>
      </c>
      <c r="H88" s="85">
        <v>43518</v>
      </c>
      <c r="I88" s="124" t="s">
        <v>252</v>
      </c>
      <c r="J88" s="85">
        <v>909</v>
      </c>
      <c r="K88" s="124"/>
      <c r="L88" s="85"/>
      <c r="M88" s="124"/>
      <c r="N88" s="85"/>
    </row>
    <row r="89" spans="1:14" ht="15">
      <c r="A89" s="124" t="s">
        <v>222</v>
      </c>
      <c r="B89" s="85">
        <v>138718</v>
      </c>
      <c r="C89" s="124" t="s">
        <v>230</v>
      </c>
      <c r="D89" s="85">
        <v>21948</v>
      </c>
      <c r="E89" s="124" t="s">
        <v>216</v>
      </c>
      <c r="F89" s="85">
        <v>5412</v>
      </c>
      <c r="G89" s="124" t="s">
        <v>248</v>
      </c>
      <c r="H89" s="85">
        <v>2418</v>
      </c>
      <c r="I89" s="124"/>
      <c r="J89" s="85"/>
      <c r="K89" s="124"/>
      <c r="L89" s="85"/>
      <c r="M89" s="124"/>
      <c r="N89" s="85"/>
    </row>
    <row r="90" spans="1:14" ht="15">
      <c r="A90" s="124" t="s">
        <v>231</v>
      </c>
      <c r="B90" s="85">
        <v>126662</v>
      </c>
      <c r="C90" s="124" t="s">
        <v>232</v>
      </c>
      <c r="D90" s="85">
        <v>13128</v>
      </c>
      <c r="E90" s="124" t="s">
        <v>212</v>
      </c>
      <c r="F90" s="85">
        <v>962</v>
      </c>
      <c r="G90" s="124" t="s">
        <v>225</v>
      </c>
      <c r="H90" s="85">
        <v>1500</v>
      </c>
      <c r="I90" s="124"/>
      <c r="J90" s="85"/>
      <c r="K90" s="124"/>
      <c r="L90" s="85"/>
      <c r="M90" s="124"/>
      <c r="N90" s="85"/>
    </row>
    <row r="91" spans="1:14" ht="15">
      <c r="A91" s="124" t="s">
        <v>243</v>
      </c>
      <c r="B91" s="85">
        <v>84302</v>
      </c>
      <c r="C91" s="124" t="s">
        <v>234</v>
      </c>
      <c r="D91" s="85">
        <v>9507</v>
      </c>
      <c r="E91" s="124" t="s">
        <v>217</v>
      </c>
      <c r="F91" s="85">
        <v>320</v>
      </c>
      <c r="G91" s="124"/>
      <c r="H91" s="85"/>
      <c r="I91" s="124"/>
      <c r="J91" s="85"/>
      <c r="K91" s="124"/>
      <c r="L91" s="85"/>
      <c r="M91" s="124"/>
      <c r="N91" s="85"/>
    </row>
    <row r="92" spans="1:14" ht="15">
      <c r="A92" s="124" t="s">
        <v>246</v>
      </c>
      <c r="B92" s="85">
        <v>58940</v>
      </c>
      <c r="C92" s="124" t="s">
        <v>236</v>
      </c>
      <c r="D92" s="85">
        <v>6862</v>
      </c>
      <c r="E92" s="124" t="s">
        <v>218</v>
      </c>
      <c r="F92" s="85">
        <v>172</v>
      </c>
      <c r="G92" s="124"/>
      <c r="H92" s="85"/>
      <c r="I92" s="124"/>
      <c r="J92" s="85"/>
      <c r="K92" s="124"/>
      <c r="L92" s="85"/>
      <c r="M92" s="124"/>
      <c r="N92" s="85"/>
    </row>
  </sheetData>
  <hyperlinks>
    <hyperlink ref="A2" r:id="rId1" display="https://www.kff.org/slideshow/public-opinion-on-womens-health-and-preventive-care/?utm_source=dlvr.it&amp;utm_medium=twitter"/>
    <hyperlink ref="A3" r:id="rId2" display="https://www.slideshare.net/KaiserFamilyFoundation/public-opinion-on-singlepayer-national-health-plans-and-expanding-access-to-medicare-coverage-182398494?ref=https://www.kff.org/slideshow/public-opinion-on-single-payer-national-health-plans-and-expanding-access-to-medicare-coverage/"/>
    <hyperlink ref="A4" r:id="rId3" display="http://kff.org/health-reform/press-release/an-estimated-52-million-adults-have-pre-existing-conditions-that-would-make-them-uninsurable-pre-obamacare/?utm_sq=fozcn8izas&amp;utm_source=Twitter&amp;utm_medium=social&amp;utm_campaign=PreexistingOrg&amp;utm_content=News+and+Stats"/>
    <hyperlink ref="A5" r:id="rId4" display="https://www.washingtonpost.com/local/education/survey-finds-evidence-of-widespread-sexual-violence-at-33-universities/2019/10/14/bd75dcde-ee82-11e9-b648-76bcf86eb67e_story.html?hootPostID=99a126f1bdb350cc7aabe42d326b4d3d"/>
    <hyperlink ref="A6" r:id="rId5" display="https://www.kff.org/medicaid/press-release/many-community-health-centers-report-that-immigrant-patients-are-declining-to-enroll-in-medicaid-or-renew-their-coverage-amid-concerns-about-changes-to-public-charge-rules/?hootPostID=ad18b216cf1482ac5d95aee4950a144a"/>
    <hyperlink ref="A7" r:id="rId6" display="https://www.bmj.com/content/367/bmj.l5885"/>
    <hyperlink ref="A8" r:id="rId7" display="https://www.kff.org/health-reform/poll-finding/kff-health-tracking-poll-october-2019"/>
    <hyperlink ref="A9" r:id="rId8" display="https://www.healthsystemtracker.org/brief/how-affordability-of-health-care-varies-by-income-among-people-with-employer-coverage/"/>
    <hyperlink ref="A10" r:id="rId9" display="https://www.kff.org/global-health-policy/fact-sheet/the-u-s-government-and-global-polio-efforts/?utm_source=dlvr.it&amp;utm_medium=twitter"/>
    <hyperlink ref="A11" r:id="rId10" display="https://www.kff.org/medicaid/event/addressing-health-and-social-needs-of-californias-immigrant-families-lessons-learned-from-local-responses-and-future-priorities/?utm_source=dlvr.it&amp;utm_medium=twitter"/>
    <hyperlink ref="C2" r:id="rId11" display="https://www.kff.org/health-reform/poll-finding/kff-health-tracking-poll-october-2019"/>
    <hyperlink ref="E2" r:id="rId12" display="https://www.slideshare.net/KaiserFamilyFoundation/public-opinion-on-singlepayer-national-health-plans-and-expanding-access-to-medicare-coverage-182398494?ref=https://www.kff.org/slideshow/public-opinion-on-single-payer-national-health-plans-and-expanding-access-to-medicare-coverage/"/>
    <hyperlink ref="E3" r:id="rId13" display="https://www.washingtonpost.com/local/education/survey-finds-evidence-of-widespread-sexual-violence-at-33-universities/2019/10/14/bd75dcde-ee82-11e9-b648-76bcf86eb67e_story.html?hootPostID=99a126f1bdb350cc7aabe42d326b4d3d"/>
    <hyperlink ref="E4" r:id="rId14" display="https://www.kff.org/medicaid/press-release/many-community-health-centers-report-that-immigrant-patients-are-declining-to-enroll-in-medicaid-or-renew-their-coverage-amid-concerns-about-changes-to-public-charge-rules/?hootPostID=ad18b216cf1482ac5d95aee4950a144a"/>
    <hyperlink ref="E5" r:id="rId15" display="http://this.is/this.is/"/>
    <hyperlink ref="E6" r:id="rId16" display="https://www.afscme.org/now/the-affordable-care-act-is-not-jenga-its-not-a-game-period"/>
    <hyperlink ref="G2" r:id="rId17" display="https://www.healthsystemtracker.org/brief/how-affordability-of-health-care-varies-by-income-among-people-with-employer-coverage/"/>
    <hyperlink ref="I2" r:id="rId18" display="https://www.kff.org/slideshow/public-opinion-on-womens-health-and-preventive-care/?utm_source=dlvr.it&amp;utm_medium=twitter"/>
    <hyperlink ref="I3" r:id="rId19" display="http://kff.org/health-reform/press-release/an-estimated-52-million-adults-have-pre-existing-conditions-that-would-make-them-uninsurable-pre-obamacare/?utm_sq=fozcn8izas&amp;utm_source=Twitter&amp;utm_medium=social&amp;utm_campaign=PreexistingOrg&amp;utm_content=News+and+Stats"/>
    <hyperlink ref="I4" r:id="rId20" display="https://www.kff.org/hivaids/poll-finding/kff-health-tracking-poll-march-2019/"/>
    <hyperlink ref="I5" r:id="rId21" display="https://www.kff.org/presidents-message/?utm_source=dlvr.it&amp;utm_medium=twitter"/>
    <hyperlink ref="I6" r:id="rId22" display="https://www.kff.org/data-collection/mental-health-and-substance-use/?utm_source=dlvr.it&amp;utm_medium=twitter"/>
    <hyperlink ref="I7" r:id="rId23" display="https://www.kff.org/disparities-policy/fact-sheet/president-trumps-proclamation-suspending-entry-for-immigrants-without-health-coverage/?utm_source=dlvr.it&amp;utm_medium=twitter"/>
    <hyperlink ref="I8" r:id="rId24" display="https://www.kff.org/medicaid/event/addressing-health-and-social-needs-of-californias-immigrant-families-lessons-learned-from-local-responses-and-future-priorities/?utm_source=dlvr.it&amp;utm_medium=twitter"/>
    <hyperlink ref="I9" r:id="rId25" display="https://www.kff.org/global-health-policy/fact-sheet/the-u-s-government-and-global-polio-efforts/?utm_source=dlvr.it&amp;utm_medium=twitter"/>
    <hyperlink ref="K2" r:id="rId26" display="https://www.bmj.com/content/367/bmj.l5885"/>
    <hyperlink ref="M2" r:id="rId27" display="https://www.kff.org/health-costs/press-release/poll-nearly-1-in-4-americans-taking-prescription-drugs-say-its-difficult-to-afford-medicines-including-larger-shares-with-low-incomes/"/>
  </hyperlinks>
  <printOptions/>
  <pageMargins left="0.7" right="0.7" top="0.75" bottom="0.75" header="0.3" footer="0.3"/>
  <pageSetup orientation="portrait" paperSize="9"/>
  <tableParts>
    <tablePart r:id="rId28"/>
    <tablePart r:id="rId34"/>
    <tablePart r:id="rId29"/>
    <tablePart r:id="rId33"/>
    <tablePart r:id="rId31"/>
    <tablePart r:id="rId30"/>
    <tablePart r:id="rId35"/>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1087</v>
      </c>
      <c r="B1" s="13" t="s">
        <v>1142</v>
      </c>
      <c r="C1" s="13" t="s">
        <v>1143</v>
      </c>
      <c r="D1" s="13" t="s">
        <v>144</v>
      </c>
      <c r="E1" s="13" t="s">
        <v>1145</v>
      </c>
      <c r="F1" s="13" t="s">
        <v>1146</v>
      </c>
      <c r="G1" s="13" t="s">
        <v>1147</v>
      </c>
    </row>
    <row r="2" spans="1:7" ht="15">
      <c r="A2" s="85" t="s">
        <v>872</v>
      </c>
      <c r="B2" s="85">
        <v>17</v>
      </c>
      <c r="C2" s="129">
        <v>0.016377649325626204</v>
      </c>
      <c r="D2" s="85" t="s">
        <v>1144</v>
      </c>
      <c r="E2" s="85"/>
      <c r="F2" s="85"/>
      <c r="G2" s="85"/>
    </row>
    <row r="3" spans="1:7" ht="15">
      <c r="A3" s="85" t="s">
        <v>873</v>
      </c>
      <c r="B3" s="85">
        <v>14</v>
      </c>
      <c r="C3" s="129">
        <v>0.013487475915221581</v>
      </c>
      <c r="D3" s="85" t="s">
        <v>1144</v>
      </c>
      <c r="E3" s="85"/>
      <c r="F3" s="85"/>
      <c r="G3" s="85"/>
    </row>
    <row r="4" spans="1:7" ht="15">
      <c r="A4" s="85" t="s">
        <v>874</v>
      </c>
      <c r="B4" s="85">
        <v>0</v>
      </c>
      <c r="C4" s="129">
        <v>0</v>
      </c>
      <c r="D4" s="85" t="s">
        <v>1144</v>
      </c>
      <c r="E4" s="85"/>
      <c r="F4" s="85"/>
      <c r="G4" s="85"/>
    </row>
    <row r="5" spans="1:7" ht="15">
      <c r="A5" s="85" t="s">
        <v>875</v>
      </c>
      <c r="B5" s="85">
        <v>1007</v>
      </c>
      <c r="C5" s="129">
        <v>0.9701348747591523</v>
      </c>
      <c r="D5" s="85" t="s">
        <v>1144</v>
      </c>
      <c r="E5" s="85"/>
      <c r="F5" s="85"/>
      <c r="G5" s="85"/>
    </row>
    <row r="6" spans="1:7" ht="15">
      <c r="A6" s="85" t="s">
        <v>876</v>
      </c>
      <c r="B6" s="85">
        <v>1038</v>
      </c>
      <c r="C6" s="129">
        <v>1</v>
      </c>
      <c r="D6" s="85" t="s">
        <v>1144</v>
      </c>
      <c r="E6" s="85"/>
      <c r="F6" s="85"/>
      <c r="G6" s="85"/>
    </row>
    <row r="7" spans="1:7" ht="15">
      <c r="A7" s="91" t="s">
        <v>247</v>
      </c>
      <c r="B7" s="91">
        <v>31</v>
      </c>
      <c r="C7" s="130">
        <v>0.00888175674499702</v>
      </c>
      <c r="D7" s="91" t="s">
        <v>1144</v>
      </c>
      <c r="E7" s="91" t="b">
        <v>0</v>
      </c>
      <c r="F7" s="91" t="b">
        <v>0</v>
      </c>
      <c r="G7" s="91" t="b">
        <v>0</v>
      </c>
    </row>
    <row r="8" spans="1:7" ht="15">
      <c r="A8" s="91" t="s">
        <v>877</v>
      </c>
      <c r="B8" s="91">
        <v>19</v>
      </c>
      <c r="C8" s="130">
        <v>0.011352642890043115</v>
      </c>
      <c r="D8" s="91" t="s">
        <v>1144</v>
      </c>
      <c r="E8" s="91" t="b">
        <v>0</v>
      </c>
      <c r="F8" s="91" t="b">
        <v>0</v>
      </c>
      <c r="G8" s="91" t="b">
        <v>0</v>
      </c>
    </row>
    <row r="9" spans="1:7" ht="15">
      <c r="A9" s="91" t="s">
        <v>878</v>
      </c>
      <c r="B9" s="91">
        <v>14</v>
      </c>
      <c r="C9" s="130">
        <v>0.01698739134032315</v>
      </c>
      <c r="D9" s="91" t="s">
        <v>1144</v>
      </c>
      <c r="E9" s="91" t="b">
        <v>0</v>
      </c>
      <c r="F9" s="91" t="b">
        <v>0</v>
      </c>
      <c r="G9" s="91" t="b">
        <v>0</v>
      </c>
    </row>
    <row r="10" spans="1:7" ht="15">
      <c r="A10" s="91" t="s">
        <v>879</v>
      </c>
      <c r="B10" s="91">
        <v>13</v>
      </c>
      <c r="C10" s="130">
        <v>0.010526274923559445</v>
      </c>
      <c r="D10" s="91" t="s">
        <v>1144</v>
      </c>
      <c r="E10" s="91" t="b">
        <v>0</v>
      </c>
      <c r="F10" s="91" t="b">
        <v>0</v>
      </c>
      <c r="G10" s="91" t="b">
        <v>0</v>
      </c>
    </row>
    <row r="11" spans="1:7" ht="15">
      <c r="A11" s="91" t="s">
        <v>241</v>
      </c>
      <c r="B11" s="91">
        <v>13</v>
      </c>
      <c r="C11" s="130">
        <v>0.010526274923559445</v>
      </c>
      <c r="D11" s="91" t="s">
        <v>1144</v>
      </c>
      <c r="E11" s="91" t="b">
        <v>0</v>
      </c>
      <c r="F11" s="91" t="b">
        <v>0</v>
      </c>
      <c r="G11" s="91" t="b">
        <v>0</v>
      </c>
    </row>
    <row r="12" spans="1:7" ht="15">
      <c r="A12" s="91" t="s">
        <v>860</v>
      </c>
      <c r="B12" s="91">
        <v>10</v>
      </c>
      <c r="C12" s="130">
        <v>0.009807995702332489</v>
      </c>
      <c r="D12" s="91" t="s">
        <v>1144</v>
      </c>
      <c r="E12" s="91" t="b">
        <v>0</v>
      </c>
      <c r="F12" s="91" t="b">
        <v>0</v>
      </c>
      <c r="G12" s="91" t="b">
        <v>0</v>
      </c>
    </row>
    <row r="13" spans="1:7" ht="15">
      <c r="A13" s="91" t="s">
        <v>886</v>
      </c>
      <c r="B13" s="91">
        <v>10</v>
      </c>
      <c r="C13" s="130">
        <v>0.009807995702332489</v>
      </c>
      <c r="D13" s="91" t="s">
        <v>1144</v>
      </c>
      <c r="E13" s="91" t="b">
        <v>0</v>
      </c>
      <c r="F13" s="91" t="b">
        <v>0</v>
      </c>
      <c r="G13" s="91" t="b">
        <v>0</v>
      </c>
    </row>
    <row r="14" spans="1:7" ht="15">
      <c r="A14" s="91" t="s">
        <v>909</v>
      </c>
      <c r="B14" s="91">
        <v>10</v>
      </c>
      <c r="C14" s="130">
        <v>0.009807995702332489</v>
      </c>
      <c r="D14" s="91" t="s">
        <v>1144</v>
      </c>
      <c r="E14" s="91" t="b">
        <v>0</v>
      </c>
      <c r="F14" s="91" t="b">
        <v>0</v>
      </c>
      <c r="G14" s="91" t="b">
        <v>0</v>
      </c>
    </row>
    <row r="15" spans="1:7" ht="15">
      <c r="A15" s="91" t="s">
        <v>900</v>
      </c>
      <c r="B15" s="91">
        <v>9</v>
      </c>
      <c r="C15" s="130">
        <v>0.009445540599135391</v>
      </c>
      <c r="D15" s="91" t="s">
        <v>1144</v>
      </c>
      <c r="E15" s="91" t="b">
        <v>0</v>
      </c>
      <c r="F15" s="91" t="b">
        <v>0</v>
      </c>
      <c r="G15" s="91" t="b">
        <v>0</v>
      </c>
    </row>
    <row r="16" spans="1:7" ht="15">
      <c r="A16" s="91" t="s">
        <v>881</v>
      </c>
      <c r="B16" s="91">
        <v>8</v>
      </c>
      <c r="C16" s="130">
        <v>0.009010480802203003</v>
      </c>
      <c r="D16" s="91" t="s">
        <v>1144</v>
      </c>
      <c r="E16" s="91" t="b">
        <v>0</v>
      </c>
      <c r="F16" s="91" t="b">
        <v>0</v>
      </c>
      <c r="G16" s="91" t="b">
        <v>0</v>
      </c>
    </row>
    <row r="17" spans="1:7" ht="15">
      <c r="A17" s="91" t="s">
        <v>882</v>
      </c>
      <c r="B17" s="91">
        <v>8</v>
      </c>
      <c r="C17" s="130">
        <v>0.009010480802203003</v>
      </c>
      <c r="D17" s="91" t="s">
        <v>1144</v>
      </c>
      <c r="E17" s="91" t="b">
        <v>0</v>
      </c>
      <c r="F17" s="91" t="b">
        <v>0</v>
      </c>
      <c r="G17" s="91" t="b">
        <v>0</v>
      </c>
    </row>
    <row r="18" spans="1:7" ht="15">
      <c r="A18" s="91" t="s">
        <v>883</v>
      </c>
      <c r="B18" s="91">
        <v>8</v>
      </c>
      <c r="C18" s="130">
        <v>0.009010480802203003</v>
      </c>
      <c r="D18" s="91" t="s">
        <v>1144</v>
      </c>
      <c r="E18" s="91" t="b">
        <v>0</v>
      </c>
      <c r="F18" s="91" t="b">
        <v>0</v>
      </c>
      <c r="G18" s="91" t="b">
        <v>0</v>
      </c>
    </row>
    <row r="19" spans="1:7" ht="15">
      <c r="A19" s="91" t="s">
        <v>884</v>
      </c>
      <c r="B19" s="91">
        <v>8</v>
      </c>
      <c r="C19" s="130">
        <v>0.009010480802203003</v>
      </c>
      <c r="D19" s="91" t="s">
        <v>1144</v>
      </c>
      <c r="E19" s="91" t="b">
        <v>0</v>
      </c>
      <c r="F19" s="91" t="b">
        <v>0</v>
      </c>
      <c r="G19" s="91" t="b">
        <v>0</v>
      </c>
    </row>
    <row r="20" spans="1:7" ht="15">
      <c r="A20" s="91" t="s">
        <v>885</v>
      </c>
      <c r="B20" s="91">
        <v>8</v>
      </c>
      <c r="C20" s="130">
        <v>0.009010480802203003</v>
      </c>
      <c r="D20" s="91" t="s">
        <v>1144</v>
      </c>
      <c r="E20" s="91" t="b">
        <v>0</v>
      </c>
      <c r="F20" s="91" t="b">
        <v>0</v>
      </c>
      <c r="G20" s="91" t="b">
        <v>0</v>
      </c>
    </row>
    <row r="21" spans="1:7" ht="15">
      <c r="A21" s="91" t="s">
        <v>1088</v>
      </c>
      <c r="B21" s="91">
        <v>8</v>
      </c>
      <c r="C21" s="130">
        <v>0.009010480802203003</v>
      </c>
      <c r="D21" s="91" t="s">
        <v>1144</v>
      </c>
      <c r="E21" s="91" t="b">
        <v>0</v>
      </c>
      <c r="F21" s="91" t="b">
        <v>0</v>
      </c>
      <c r="G21" s="91" t="b">
        <v>0</v>
      </c>
    </row>
    <row r="22" spans="1:7" ht="15">
      <c r="A22" s="91" t="s">
        <v>1089</v>
      </c>
      <c r="B22" s="91">
        <v>8</v>
      </c>
      <c r="C22" s="130">
        <v>0.009010480802203003</v>
      </c>
      <c r="D22" s="91" t="s">
        <v>1144</v>
      </c>
      <c r="E22" s="91" t="b">
        <v>0</v>
      </c>
      <c r="F22" s="91" t="b">
        <v>0</v>
      </c>
      <c r="G22" s="91" t="b">
        <v>0</v>
      </c>
    </row>
    <row r="23" spans="1:7" ht="15">
      <c r="A23" s="91" t="s">
        <v>1090</v>
      </c>
      <c r="B23" s="91">
        <v>8</v>
      </c>
      <c r="C23" s="130">
        <v>0.009010480802203003</v>
      </c>
      <c r="D23" s="91" t="s">
        <v>1144</v>
      </c>
      <c r="E23" s="91" t="b">
        <v>0</v>
      </c>
      <c r="F23" s="91" t="b">
        <v>0</v>
      </c>
      <c r="G23" s="91" t="b">
        <v>0</v>
      </c>
    </row>
    <row r="24" spans="1:7" ht="15">
      <c r="A24" s="91" t="s">
        <v>1091</v>
      </c>
      <c r="B24" s="91">
        <v>8</v>
      </c>
      <c r="C24" s="130">
        <v>0.009010480802203003</v>
      </c>
      <c r="D24" s="91" t="s">
        <v>1144</v>
      </c>
      <c r="E24" s="91" t="b">
        <v>0</v>
      </c>
      <c r="F24" s="91" t="b">
        <v>0</v>
      </c>
      <c r="G24" s="91" t="b">
        <v>0</v>
      </c>
    </row>
    <row r="25" spans="1:7" ht="15">
      <c r="A25" s="91" t="s">
        <v>1092</v>
      </c>
      <c r="B25" s="91">
        <v>8</v>
      </c>
      <c r="C25" s="130">
        <v>0.009010480802203003</v>
      </c>
      <c r="D25" s="91" t="s">
        <v>1144</v>
      </c>
      <c r="E25" s="91" t="b">
        <v>0</v>
      </c>
      <c r="F25" s="91" t="b">
        <v>0</v>
      </c>
      <c r="G25" s="91" t="b">
        <v>0</v>
      </c>
    </row>
    <row r="26" spans="1:7" ht="15">
      <c r="A26" s="91" t="s">
        <v>898</v>
      </c>
      <c r="B26" s="91">
        <v>8</v>
      </c>
      <c r="C26" s="130">
        <v>0.009010480802203003</v>
      </c>
      <c r="D26" s="91" t="s">
        <v>1144</v>
      </c>
      <c r="E26" s="91" t="b">
        <v>0</v>
      </c>
      <c r="F26" s="91" t="b">
        <v>0</v>
      </c>
      <c r="G26" s="91" t="b">
        <v>0</v>
      </c>
    </row>
    <row r="27" spans="1:7" ht="15">
      <c r="A27" s="91" t="s">
        <v>902</v>
      </c>
      <c r="B27" s="91">
        <v>8</v>
      </c>
      <c r="C27" s="130">
        <v>0.009010480802203003</v>
      </c>
      <c r="D27" s="91" t="s">
        <v>1144</v>
      </c>
      <c r="E27" s="91" t="b">
        <v>0</v>
      </c>
      <c r="F27" s="91" t="b">
        <v>0</v>
      </c>
      <c r="G27" s="91" t="b">
        <v>0</v>
      </c>
    </row>
    <row r="28" spans="1:7" ht="15">
      <c r="A28" s="91" t="s">
        <v>901</v>
      </c>
      <c r="B28" s="91">
        <v>8</v>
      </c>
      <c r="C28" s="130">
        <v>0.009010480802203003</v>
      </c>
      <c r="D28" s="91" t="s">
        <v>1144</v>
      </c>
      <c r="E28" s="91" t="b">
        <v>0</v>
      </c>
      <c r="F28" s="91" t="b">
        <v>0</v>
      </c>
      <c r="G28" s="91" t="b">
        <v>0</v>
      </c>
    </row>
    <row r="29" spans="1:7" ht="15">
      <c r="A29" s="91" t="s">
        <v>897</v>
      </c>
      <c r="B29" s="91">
        <v>7</v>
      </c>
      <c r="C29" s="130">
        <v>0.008493695670161575</v>
      </c>
      <c r="D29" s="91" t="s">
        <v>1144</v>
      </c>
      <c r="E29" s="91" t="b">
        <v>0</v>
      </c>
      <c r="F29" s="91" t="b">
        <v>0</v>
      </c>
      <c r="G29" s="91" t="b">
        <v>0</v>
      </c>
    </row>
    <row r="30" spans="1:7" ht="15">
      <c r="A30" s="91" t="s">
        <v>899</v>
      </c>
      <c r="B30" s="91">
        <v>7</v>
      </c>
      <c r="C30" s="130">
        <v>0.008493695670161575</v>
      </c>
      <c r="D30" s="91" t="s">
        <v>1144</v>
      </c>
      <c r="E30" s="91" t="b">
        <v>0</v>
      </c>
      <c r="F30" s="91" t="b">
        <v>0</v>
      </c>
      <c r="G30" s="91" t="b">
        <v>0</v>
      </c>
    </row>
    <row r="31" spans="1:7" ht="15">
      <c r="A31" s="91" t="s">
        <v>903</v>
      </c>
      <c r="B31" s="91">
        <v>7</v>
      </c>
      <c r="C31" s="130">
        <v>0.008493695670161575</v>
      </c>
      <c r="D31" s="91" t="s">
        <v>1144</v>
      </c>
      <c r="E31" s="91" t="b">
        <v>0</v>
      </c>
      <c r="F31" s="91" t="b">
        <v>0</v>
      </c>
      <c r="G31" s="91" t="b">
        <v>0</v>
      </c>
    </row>
    <row r="32" spans="1:7" ht="15">
      <c r="A32" s="91" t="s">
        <v>904</v>
      </c>
      <c r="B32" s="91">
        <v>7</v>
      </c>
      <c r="C32" s="130">
        <v>0.008493695670161575</v>
      </c>
      <c r="D32" s="91" t="s">
        <v>1144</v>
      </c>
      <c r="E32" s="91" t="b">
        <v>0</v>
      </c>
      <c r="F32" s="91" t="b">
        <v>0</v>
      </c>
      <c r="G32" s="91" t="b">
        <v>0</v>
      </c>
    </row>
    <row r="33" spans="1:7" ht="15">
      <c r="A33" s="91" t="s">
        <v>905</v>
      </c>
      <c r="B33" s="91">
        <v>7</v>
      </c>
      <c r="C33" s="130">
        <v>0.008493695670161575</v>
      </c>
      <c r="D33" s="91" t="s">
        <v>1144</v>
      </c>
      <c r="E33" s="91" t="b">
        <v>0</v>
      </c>
      <c r="F33" s="91" t="b">
        <v>0</v>
      </c>
      <c r="G33" s="91" t="b">
        <v>0</v>
      </c>
    </row>
    <row r="34" spans="1:7" ht="15">
      <c r="A34" s="91" t="s">
        <v>1093</v>
      </c>
      <c r="B34" s="91">
        <v>7</v>
      </c>
      <c r="C34" s="130">
        <v>0.008493695670161575</v>
      </c>
      <c r="D34" s="91" t="s">
        <v>1144</v>
      </c>
      <c r="E34" s="91" t="b">
        <v>0</v>
      </c>
      <c r="F34" s="91" t="b">
        <v>0</v>
      </c>
      <c r="G34" s="91" t="b">
        <v>0</v>
      </c>
    </row>
    <row r="35" spans="1:7" ht="15">
      <c r="A35" s="91" t="s">
        <v>1094</v>
      </c>
      <c r="B35" s="91">
        <v>7</v>
      </c>
      <c r="C35" s="130">
        <v>0.008493695670161575</v>
      </c>
      <c r="D35" s="91" t="s">
        <v>1144</v>
      </c>
      <c r="E35" s="91" t="b">
        <v>0</v>
      </c>
      <c r="F35" s="91" t="b">
        <v>0</v>
      </c>
      <c r="G35" s="91" t="b">
        <v>0</v>
      </c>
    </row>
    <row r="36" spans="1:7" ht="15">
      <c r="A36" s="91" t="s">
        <v>1095</v>
      </c>
      <c r="B36" s="91">
        <v>7</v>
      </c>
      <c r="C36" s="130">
        <v>0.008493695670161575</v>
      </c>
      <c r="D36" s="91" t="s">
        <v>1144</v>
      </c>
      <c r="E36" s="91" t="b">
        <v>0</v>
      </c>
      <c r="F36" s="91" t="b">
        <v>0</v>
      </c>
      <c r="G36" s="91" t="b">
        <v>0</v>
      </c>
    </row>
    <row r="37" spans="1:7" ht="15">
      <c r="A37" s="91" t="s">
        <v>907</v>
      </c>
      <c r="B37" s="91">
        <v>7</v>
      </c>
      <c r="C37" s="130">
        <v>0.008493695670161575</v>
      </c>
      <c r="D37" s="91" t="s">
        <v>1144</v>
      </c>
      <c r="E37" s="91" t="b">
        <v>0</v>
      </c>
      <c r="F37" s="91" t="b">
        <v>0</v>
      </c>
      <c r="G37" s="91" t="b">
        <v>0</v>
      </c>
    </row>
    <row r="38" spans="1:7" ht="15">
      <c r="A38" s="91" t="s">
        <v>908</v>
      </c>
      <c r="B38" s="91">
        <v>7</v>
      </c>
      <c r="C38" s="130">
        <v>0.008493695670161575</v>
      </c>
      <c r="D38" s="91" t="s">
        <v>1144</v>
      </c>
      <c r="E38" s="91" t="b">
        <v>0</v>
      </c>
      <c r="F38" s="91" t="b">
        <v>0</v>
      </c>
      <c r="G38" s="91" t="b">
        <v>0</v>
      </c>
    </row>
    <row r="39" spans="1:7" ht="15">
      <c r="A39" s="91" t="s">
        <v>221</v>
      </c>
      <c r="B39" s="91">
        <v>6</v>
      </c>
      <c r="C39" s="130">
        <v>0.007883434805330632</v>
      </c>
      <c r="D39" s="91" t="s">
        <v>1144</v>
      </c>
      <c r="E39" s="91" t="b">
        <v>0</v>
      </c>
      <c r="F39" s="91" t="b">
        <v>0</v>
      </c>
      <c r="G39" s="91" t="b">
        <v>0</v>
      </c>
    </row>
    <row r="40" spans="1:7" ht="15">
      <c r="A40" s="91" t="s">
        <v>910</v>
      </c>
      <c r="B40" s="91">
        <v>5</v>
      </c>
      <c r="C40" s="130">
        <v>0.007891535453809169</v>
      </c>
      <c r="D40" s="91" t="s">
        <v>1144</v>
      </c>
      <c r="E40" s="91" t="b">
        <v>0</v>
      </c>
      <c r="F40" s="91" t="b">
        <v>0</v>
      </c>
      <c r="G40" s="91" t="b">
        <v>0</v>
      </c>
    </row>
    <row r="41" spans="1:7" ht="15">
      <c r="A41" s="91" t="s">
        <v>888</v>
      </c>
      <c r="B41" s="91">
        <v>5</v>
      </c>
      <c r="C41" s="130">
        <v>0.007163982803598535</v>
      </c>
      <c r="D41" s="91" t="s">
        <v>1144</v>
      </c>
      <c r="E41" s="91" t="b">
        <v>0</v>
      </c>
      <c r="F41" s="91" t="b">
        <v>0</v>
      </c>
      <c r="G41" s="91" t="b">
        <v>0</v>
      </c>
    </row>
    <row r="42" spans="1:7" ht="15">
      <c r="A42" s="91" t="s">
        <v>1096</v>
      </c>
      <c r="B42" s="91">
        <v>4</v>
      </c>
      <c r="C42" s="130">
        <v>0.006313228363047335</v>
      </c>
      <c r="D42" s="91" t="s">
        <v>1144</v>
      </c>
      <c r="E42" s="91" t="b">
        <v>0</v>
      </c>
      <c r="F42" s="91" t="b">
        <v>0</v>
      </c>
      <c r="G42" s="91" t="b">
        <v>0</v>
      </c>
    </row>
    <row r="43" spans="1:7" ht="15">
      <c r="A43" s="91" t="s">
        <v>895</v>
      </c>
      <c r="B43" s="91">
        <v>4</v>
      </c>
      <c r="C43" s="130">
        <v>0.006313228363047335</v>
      </c>
      <c r="D43" s="91" t="s">
        <v>1144</v>
      </c>
      <c r="E43" s="91" t="b">
        <v>0</v>
      </c>
      <c r="F43" s="91" t="b">
        <v>0</v>
      </c>
      <c r="G43" s="91" t="b">
        <v>0</v>
      </c>
    </row>
    <row r="44" spans="1:7" ht="15">
      <c r="A44" s="91" t="s">
        <v>1097</v>
      </c>
      <c r="B44" s="91">
        <v>3</v>
      </c>
      <c r="C44" s="130">
        <v>0.00529770837412469</v>
      </c>
      <c r="D44" s="91" t="s">
        <v>1144</v>
      </c>
      <c r="E44" s="91" t="b">
        <v>0</v>
      </c>
      <c r="F44" s="91" t="b">
        <v>0</v>
      </c>
      <c r="G44" s="91" t="b">
        <v>0</v>
      </c>
    </row>
    <row r="45" spans="1:7" ht="15">
      <c r="A45" s="91" t="s">
        <v>1098</v>
      </c>
      <c r="B45" s="91">
        <v>3</v>
      </c>
      <c r="C45" s="130">
        <v>0.00529770837412469</v>
      </c>
      <c r="D45" s="91" t="s">
        <v>1144</v>
      </c>
      <c r="E45" s="91" t="b">
        <v>0</v>
      </c>
      <c r="F45" s="91" t="b">
        <v>0</v>
      </c>
      <c r="G45" s="91" t="b">
        <v>0</v>
      </c>
    </row>
    <row r="46" spans="1:7" ht="15">
      <c r="A46" s="91" t="s">
        <v>1099</v>
      </c>
      <c r="B46" s="91">
        <v>3</v>
      </c>
      <c r="C46" s="130">
        <v>0.00529770837412469</v>
      </c>
      <c r="D46" s="91" t="s">
        <v>1144</v>
      </c>
      <c r="E46" s="91" t="b">
        <v>0</v>
      </c>
      <c r="F46" s="91" t="b">
        <v>0</v>
      </c>
      <c r="G46" s="91" t="b">
        <v>0</v>
      </c>
    </row>
    <row r="47" spans="1:7" ht="15">
      <c r="A47" s="91" t="s">
        <v>889</v>
      </c>
      <c r="B47" s="91">
        <v>3</v>
      </c>
      <c r="C47" s="130">
        <v>0.00529770837412469</v>
      </c>
      <c r="D47" s="91" t="s">
        <v>1144</v>
      </c>
      <c r="E47" s="91" t="b">
        <v>0</v>
      </c>
      <c r="F47" s="91" t="b">
        <v>0</v>
      </c>
      <c r="G47" s="91" t="b">
        <v>0</v>
      </c>
    </row>
    <row r="48" spans="1:7" ht="15">
      <c r="A48" s="91" t="s">
        <v>1100</v>
      </c>
      <c r="B48" s="91">
        <v>3</v>
      </c>
      <c r="C48" s="130">
        <v>0.00529770837412469</v>
      </c>
      <c r="D48" s="91" t="s">
        <v>1144</v>
      </c>
      <c r="E48" s="91" t="b">
        <v>0</v>
      </c>
      <c r="F48" s="91" t="b">
        <v>0</v>
      </c>
      <c r="G48" s="91" t="b">
        <v>0</v>
      </c>
    </row>
    <row r="49" spans="1:7" ht="15">
      <c r="A49" s="91" t="s">
        <v>238</v>
      </c>
      <c r="B49" s="91">
        <v>3</v>
      </c>
      <c r="C49" s="130">
        <v>0.00529770837412469</v>
      </c>
      <c r="D49" s="91" t="s">
        <v>1144</v>
      </c>
      <c r="E49" s="91" t="b">
        <v>0</v>
      </c>
      <c r="F49" s="91" t="b">
        <v>0</v>
      </c>
      <c r="G49" s="91" t="b">
        <v>0</v>
      </c>
    </row>
    <row r="50" spans="1:7" ht="15">
      <c r="A50" s="91" t="s">
        <v>911</v>
      </c>
      <c r="B50" s="91">
        <v>3</v>
      </c>
      <c r="C50" s="130">
        <v>0.006090912243744876</v>
      </c>
      <c r="D50" s="91" t="s">
        <v>1144</v>
      </c>
      <c r="E50" s="91" t="b">
        <v>0</v>
      </c>
      <c r="F50" s="91" t="b">
        <v>0</v>
      </c>
      <c r="G50" s="91" t="b">
        <v>0</v>
      </c>
    </row>
    <row r="51" spans="1:7" ht="15">
      <c r="A51" s="91" t="s">
        <v>1101</v>
      </c>
      <c r="B51" s="91">
        <v>3</v>
      </c>
      <c r="C51" s="130">
        <v>0.00529770837412469</v>
      </c>
      <c r="D51" s="91" t="s">
        <v>1144</v>
      </c>
      <c r="E51" s="91" t="b">
        <v>0</v>
      </c>
      <c r="F51" s="91" t="b">
        <v>0</v>
      </c>
      <c r="G51" s="91" t="b">
        <v>0</v>
      </c>
    </row>
    <row r="52" spans="1:7" ht="15">
      <c r="A52" s="91" t="s">
        <v>1102</v>
      </c>
      <c r="B52" s="91">
        <v>3</v>
      </c>
      <c r="C52" s="130">
        <v>0.00529770837412469</v>
      </c>
      <c r="D52" s="91" t="s">
        <v>1144</v>
      </c>
      <c r="E52" s="91" t="b">
        <v>1</v>
      </c>
      <c r="F52" s="91" t="b">
        <v>0</v>
      </c>
      <c r="G52" s="91" t="b">
        <v>0</v>
      </c>
    </row>
    <row r="53" spans="1:7" ht="15">
      <c r="A53" s="91" t="s">
        <v>1103</v>
      </c>
      <c r="B53" s="91">
        <v>3</v>
      </c>
      <c r="C53" s="130">
        <v>0.00529770837412469</v>
      </c>
      <c r="D53" s="91" t="s">
        <v>1144</v>
      </c>
      <c r="E53" s="91" t="b">
        <v>0</v>
      </c>
      <c r="F53" s="91" t="b">
        <v>0</v>
      </c>
      <c r="G53" s="91" t="b">
        <v>0</v>
      </c>
    </row>
    <row r="54" spans="1:7" ht="15">
      <c r="A54" s="91" t="s">
        <v>220</v>
      </c>
      <c r="B54" s="91">
        <v>3</v>
      </c>
      <c r="C54" s="130">
        <v>0.00529770837412469</v>
      </c>
      <c r="D54" s="91" t="s">
        <v>1144</v>
      </c>
      <c r="E54" s="91" t="b">
        <v>0</v>
      </c>
      <c r="F54" s="91" t="b">
        <v>0</v>
      </c>
      <c r="G54" s="91" t="b">
        <v>0</v>
      </c>
    </row>
    <row r="55" spans="1:7" ht="15">
      <c r="A55" s="91" t="s">
        <v>1104</v>
      </c>
      <c r="B55" s="91">
        <v>3</v>
      </c>
      <c r="C55" s="130">
        <v>0.00529770837412469</v>
      </c>
      <c r="D55" s="91" t="s">
        <v>1144</v>
      </c>
      <c r="E55" s="91" t="b">
        <v>0</v>
      </c>
      <c r="F55" s="91" t="b">
        <v>0</v>
      </c>
      <c r="G55" s="91" t="b">
        <v>0</v>
      </c>
    </row>
    <row r="56" spans="1:7" ht="15">
      <c r="A56" s="91" t="s">
        <v>890</v>
      </c>
      <c r="B56" s="91">
        <v>3</v>
      </c>
      <c r="C56" s="130">
        <v>0.00529770837412469</v>
      </c>
      <c r="D56" s="91" t="s">
        <v>1144</v>
      </c>
      <c r="E56" s="91" t="b">
        <v>0</v>
      </c>
      <c r="F56" s="91" t="b">
        <v>0</v>
      </c>
      <c r="G56" s="91" t="b">
        <v>0</v>
      </c>
    </row>
    <row r="57" spans="1:7" ht="15">
      <c r="A57" s="91" t="s">
        <v>891</v>
      </c>
      <c r="B57" s="91">
        <v>3</v>
      </c>
      <c r="C57" s="130">
        <v>0.00529770837412469</v>
      </c>
      <c r="D57" s="91" t="s">
        <v>1144</v>
      </c>
      <c r="E57" s="91" t="b">
        <v>0</v>
      </c>
      <c r="F57" s="91" t="b">
        <v>0</v>
      </c>
      <c r="G57" s="91" t="b">
        <v>0</v>
      </c>
    </row>
    <row r="58" spans="1:7" ht="15">
      <c r="A58" s="91" t="s">
        <v>892</v>
      </c>
      <c r="B58" s="91">
        <v>3</v>
      </c>
      <c r="C58" s="130">
        <v>0.00529770837412469</v>
      </c>
      <c r="D58" s="91" t="s">
        <v>1144</v>
      </c>
      <c r="E58" s="91" t="b">
        <v>0</v>
      </c>
      <c r="F58" s="91" t="b">
        <v>0</v>
      </c>
      <c r="G58" s="91" t="b">
        <v>0</v>
      </c>
    </row>
    <row r="59" spans="1:7" ht="15">
      <c r="A59" s="91" t="s">
        <v>893</v>
      </c>
      <c r="B59" s="91">
        <v>3</v>
      </c>
      <c r="C59" s="130">
        <v>0.00529770837412469</v>
      </c>
      <c r="D59" s="91" t="s">
        <v>1144</v>
      </c>
      <c r="E59" s="91" t="b">
        <v>0</v>
      </c>
      <c r="F59" s="91" t="b">
        <v>0</v>
      </c>
      <c r="G59" s="91" t="b">
        <v>0</v>
      </c>
    </row>
    <row r="60" spans="1:7" ht="15">
      <c r="A60" s="91" t="s">
        <v>894</v>
      </c>
      <c r="B60" s="91">
        <v>3</v>
      </c>
      <c r="C60" s="130">
        <v>0.00529770837412469</v>
      </c>
      <c r="D60" s="91" t="s">
        <v>1144</v>
      </c>
      <c r="E60" s="91" t="b">
        <v>0</v>
      </c>
      <c r="F60" s="91" t="b">
        <v>0</v>
      </c>
      <c r="G60" s="91" t="b">
        <v>0</v>
      </c>
    </row>
    <row r="61" spans="1:7" ht="15">
      <c r="A61" s="91" t="s">
        <v>1105</v>
      </c>
      <c r="B61" s="91">
        <v>3</v>
      </c>
      <c r="C61" s="130">
        <v>0.00529770837412469</v>
      </c>
      <c r="D61" s="91" t="s">
        <v>1144</v>
      </c>
      <c r="E61" s="91" t="b">
        <v>0</v>
      </c>
      <c r="F61" s="91" t="b">
        <v>0</v>
      </c>
      <c r="G61" s="91" t="b">
        <v>0</v>
      </c>
    </row>
    <row r="62" spans="1:7" ht="15">
      <c r="A62" s="91" t="s">
        <v>1106</v>
      </c>
      <c r="B62" s="91">
        <v>3</v>
      </c>
      <c r="C62" s="130">
        <v>0.00529770837412469</v>
      </c>
      <c r="D62" s="91" t="s">
        <v>1144</v>
      </c>
      <c r="E62" s="91" t="b">
        <v>0</v>
      </c>
      <c r="F62" s="91" t="b">
        <v>0</v>
      </c>
      <c r="G62" s="91" t="b">
        <v>0</v>
      </c>
    </row>
    <row r="63" spans="1:7" ht="15">
      <c r="A63" s="91" t="s">
        <v>1107</v>
      </c>
      <c r="B63" s="91">
        <v>2</v>
      </c>
      <c r="C63" s="130">
        <v>0.004060608162496584</v>
      </c>
      <c r="D63" s="91" t="s">
        <v>1144</v>
      </c>
      <c r="E63" s="91" t="b">
        <v>0</v>
      </c>
      <c r="F63" s="91" t="b">
        <v>0</v>
      </c>
      <c r="G63" s="91" t="b">
        <v>0</v>
      </c>
    </row>
    <row r="64" spans="1:7" ht="15">
      <c r="A64" s="91" t="s">
        <v>252</v>
      </c>
      <c r="B64" s="91">
        <v>2</v>
      </c>
      <c r="C64" s="130">
        <v>0.004060608162496584</v>
      </c>
      <c r="D64" s="91" t="s">
        <v>1144</v>
      </c>
      <c r="E64" s="91" t="b">
        <v>0</v>
      </c>
      <c r="F64" s="91" t="b">
        <v>0</v>
      </c>
      <c r="G64" s="91" t="b">
        <v>0</v>
      </c>
    </row>
    <row r="65" spans="1:7" ht="15">
      <c r="A65" s="91" t="s">
        <v>239</v>
      </c>
      <c r="B65" s="91">
        <v>2</v>
      </c>
      <c r="C65" s="130">
        <v>0.004060608162496584</v>
      </c>
      <c r="D65" s="91" t="s">
        <v>1144</v>
      </c>
      <c r="E65" s="91" t="b">
        <v>0</v>
      </c>
      <c r="F65" s="91" t="b">
        <v>0</v>
      </c>
      <c r="G65" s="91" t="b">
        <v>0</v>
      </c>
    </row>
    <row r="66" spans="1:7" ht="15">
      <c r="A66" s="91" t="s">
        <v>1108</v>
      </c>
      <c r="B66" s="91">
        <v>2</v>
      </c>
      <c r="C66" s="130">
        <v>0.004060608162496584</v>
      </c>
      <c r="D66" s="91" t="s">
        <v>1144</v>
      </c>
      <c r="E66" s="91" t="b">
        <v>0</v>
      </c>
      <c r="F66" s="91" t="b">
        <v>0</v>
      </c>
      <c r="G66" s="91" t="b">
        <v>0</v>
      </c>
    </row>
    <row r="67" spans="1:7" ht="15">
      <c r="A67" s="91" t="s">
        <v>1109</v>
      </c>
      <c r="B67" s="91">
        <v>2</v>
      </c>
      <c r="C67" s="130">
        <v>0.004060608162496584</v>
      </c>
      <c r="D67" s="91" t="s">
        <v>1144</v>
      </c>
      <c r="E67" s="91" t="b">
        <v>0</v>
      </c>
      <c r="F67" s="91" t="b">
        <v>1</v>
      </c>
      <c r="G67" s="91" t="b">
        <v>0</v>
      </c>
    </row>
    <row r="68" spans="1:7" ht="15">
      <c r="A68" s="91" t="s">
        <v>1110</v>
      </c>
      <c r="B68" s="91">
        <v>2</v>
      </c>
      <c r="C68" s="130">
        <v>0.004060608162496584</v>
      </c>
      <c r="D68" s="91" t="s">
        <v>1144</v>
      </c>
      <c r="E68" s="91" t="b">
        <v>0</v>
      </c>
      <c r="F68" s="91" t="b">
        <v>0</v>
      </c>
      <c r="G68" s="91" t="b">
        <v>0</v>
      </c>
    </row>
    <row r="69" spans="1:7" ht="15">
      <c r="A69" s="91" t="s">
        <v>1111</v>
      </c>
      <c r="B69" s="91">
        <v>2</v>
      </c>
      <c r="C69" s="130">
        <v>0.004060608162496584</v>
      </c>
      <c r="D69" s="91" t="s">
        <v>1144</v>
      </c>
      <c r="E69" s="91" t="b">
        <v>0</v>
      </c>
      <c r="F69" s="91" t="b">
        <v>0</v>
      </c>
      <c r="G69" s="91" t="b">
        <v>0</v>
      </c>
    </row>
    <row r="70" spans="1:7" ht="15">
      <c r="A70" s="91" t="s">
        <v>1112</v>
      </c>
      <c r="B70" s="91">
        <v>2</v>
      </c>
      <c r="C70" s="130">
        <v>0.004060608162496584</v>
      </c>
      <c r="D70" s="91" t="s">
        <v>1144</v>
      </c>
      <c r="E70" s="91" t="b">
        <v>0</v>
      </c>
      <c r="F70" s="91" t="b">
        <v>0</v>
      </c>
      <c r="G70" s="91" t="b">
        <v>0</v>
      </c>
    </row>
    <row r="71" spans="1:7" ht="15">
      <c r="A71" s="91" t="s">
        <v>1113</v>
      </c>
      <c r="B71" s="91">
        <v>2</v>
      </c>
      <c r="C71" s="130">
        <v>0.004060608162496584</v>
      </c>
      <c r="D71" s="91" t="s">
        <v>1144</v>
      </c>
      <c r="E71" s="91" t="b">
        <v>0</v>
      </c>
      <c r="F71" s="91" t="b">
        <v>0</v>
      </c>
      <c r="G71" s="91" t="b">
        <v>0</v>
      </c>
    </row>
    <row r="72" spans="1:7" ht="15">
      <c r="A72" s="91" t="s">
        <v>1114</v>
      </c>
      <c r="B72" s="91">
        <v>2</v>
      </c>
      <c r="C72" s="130">
        <v>0.004060608162496584</v>
      </c>
      <c r="D72" s="91" t="s">
        <v>1144</v>
      </c>
      <c r="E72" s="91" t="b">
        <v>0</v>
      </c>
      <c r="F72" s="91" t="b">
        <v>0</v>
      </c>
      <c r="G72" s="91" t="b">
        <v>0</v>
      </c>
    </row>
    <row r="73" spans="1:7" ht="15">
      <c r="A73" s="91" t="s">
        <v>1115</v>
      </c>
      <c r="B73" s="91">
        <v>2</v>
      </c>
      <c r="C73" s="130">
        <v>0.0049646021434695</v>
      </c>
      <c r="D73" s="91" t="s">
        <v>1144</v>
      </c>
      <c r="E73" s="91" t="b">
        <v>0</v>
      </c>
      <c r="F73" s="91" t="b">
        <v>0</v>
      </c>
      <c r="G73" s="91" t="b">
        <v>0</v>
      </c>
    </row>
    <row r="74" spans="1:7" ht="15">
      <c r="A74" s="91" t="s">
        <v>1116</v>
      </c>
      <c r="B74" s="91">
        <v>2</v>
      </c>
      <c r="C74" s="130">
        <v>0.004060608162496584</v>
      </c>
      <c r="D74" s="91" t="s">
        <v>1144</v>
      </c>
      <c r="E74" s="91" t="b">
        <v>0</v>
      </c>
      <c r="F74" s="91" t="b">
        <v>0</v>
      </c>
      <c r="G74" s="91" t="b">
        <v>0</v>
      </c>
    </row>
    <row r="75" spans="1:7" ht="15">
      <c r="A75" s="91" t="s">
        <v>1117</v>
      </c>
      <c r="B75" s="91">
        <v>2</v>
      </c>
      <c r="C75" s="130">
        <v>0.004060608162496584</v>
      </c>
      <c r="D75" s="91" t="s">
        <v>1144</v>
      </c>
      <c r="E75" s="91" t="b">
        <v>0</v>
      </c>
      <c r="F75" s="91" t="b">
        <v>0</v>
      </c>
      <c r="G75" s="91" t="b">
        <v>0</v>
      </c>
    </row>
    <row r="76" spans="1:7" ht="15">
      <c r="A76" s="91" t="s">
        <v>317</v>
      </c>
      <c r="B76" s="91">
        <v>2</v>
      </c>
      <c r="C76" s="130">
        <v>0.004060608162496584</v>
      </c>
      <c r="D76" s="91" t="s">
        <v>1144</v>
      </c>
      <c r="E76" s="91" t="b">
        <v>0</v>
      </c>
      <c r="F76" s="91" t="b">
        <v>0</v>
      </c>
      <c r="G76" s="91" t="b">
        <v>0</v>
      </c>
    </row>
    <row r="77" spans="1:7" ht="15">
      <c r="A77" s="91" t="s">
        <v>1118</v>
      </c>
      <c r="B77" s="91">
        <v>2</v>
      </c>
      <c r="C77" s="130">
        <v>0.004060608162496584</v>
      </c>
      <c r="D77" s="91" t="s">
        <v>1144</v>
      </c>
      <c r="E77" s="91" t="b">
        <v>0</v>
      </c>
      <c r="F77" s="91" t="b">
        <v>0</v>
      </c>
      <c r="G77" s="91" t="b">
        <v>0</v>
      </c>
    </row>
    <row r="78" spans="1:7" ht="15">
      <c r="A78" s="91" t="s">
        <v>1119</v>
      </c>
      <c r="B78" s="91">
        <v>2</v>
      </c>
      <c r="C78" s="130">
        <v>0.004060608162496584</v>
      </c>
      <c r="D78" s="91" t="s">
        <v>1144</v>
      </c>
      <c r="E78" s="91" t="b">
        <v>0</v>
      </c>
      <c r="F78" s="91" t="b">
        <v>0</v>
      </c>
      <c r="G78" s="91" t="b">
        <v>0</v>
      </c>
    </row>
    <row r="79" spans="1:7" ht="15">
      <c r="A79" s="91" t="s">
        <v>1120</v>
      </c>
      <c r="B79" s="91">
        <v>2</v>
      </c>
      <c r="C79" s="130">
        <v>0.004060608162496584</v>
      </c>
      <c r="D79" s="91" t="s">
        <v>1144</v>
      </c>
      <c r="E79" s="91" t="b">
        <v>0</v>
      </c>
      <c r="F79" s="91" t="b">
        <v>0</v>
      </c>
      <c r="G79" s="91" t="b">
        <v>0</v>
      </c>
    </row>
    <row r="80" spans="1:7" ht="15">
      <c r="A80" s="91" t="s">
        <v>1121</v>
      </c>
      <c r="B80" s="91">
        <v>2</v>
      </c>
      <c r="C80" s="130">
        <v>0.004060608162496584</v>
      </c>
      <c r="D80" s="91" t="s">
        <v>1144</v>
      </c>
      <c r="E80" s="91" t="b">
        <v>0</v>
      </c>
      <c r="F80" s="91" t="b">
        <v>0</v>
      </c>
      <c r="G80" s="91" t="b">
        <v>0</v>
      </c>
    </row>
    <row r="81" spans="1:7" ht="15">
      <c r="A81" s="91" t="s">
        <v>1122</v>
      </c>
      <c r="B81" s="91">
        <v>2</v>
      </c>
      <c r="C81" s="130">
        <v>0.004060608162496584</v>
      </c>
      <c r="D81" s="91" t="s">
        <v>1144</v>
      </c>
      <c r="E81" s="91" t="b">
        <v>0</v>
      </c>
      <c r="F81" s="91" t="b">
        <v>0</v>
      </c>
      <c r="G81" s="91" t="b">
        <v>0</v>
      </c>
    </row>
    <row r="82" spans="1:7" ht="15">
      <c r="A82" s="91" t="s">
        <v>1123</v>
      </c>
      <c r="B82" s="91">
        <v>2</v>
      </c>
      <c r="C82" s="130">
        <v>0.004060608162496584</v>
      </c>
      <c r="D82" s="91" t="s">
        <v>1144</v>
      </c>
      <c r="E82" s="91" t="b">
        <v>0</v>
      </c>
      <c r="F82" s="91" t="b">
        <v>1</v>
      </c>
      <c r="G82" s="91" t="b">
        <v>0</v>
      </c>
    </row>
    <row r="83" spans="1:7" ht="15">
      <c r="A83" s="91" t="s">
        <v>1124</v>
      </c>
      <c r="B83" s="91">
        <v>2</v>
      </c>
      <c r="C83" s="130">
        <v>0.004060608162496584</v>
      </c>
      <c r="D83" s="91" t="s">
        <v>1144</v>
      </c>
      <c r="E83" s="91" t="b">
        <v>0</v>
      </c>
      <c r="F83" s="91" t="b">
        <v>0</v>
      </c>
      <c r="G83" s="91" t="b">
        <v>0</v>
      </c>
    </row>
    <row r="84" spans="1:7" ht="15">
      <c r="A84" s="91" t="s">
        <v>1125</v>
      </c>
      <c r="B84" s="91">
        <v>2</v>
      </c>
      <c r="C84" s="130">
        <v>0.004060608162496584</v>
      </c>
      <c r="D84" s="91" t="s">
        <v>1144</v>
      </c>
      <c r="E84" s="91" t="b">
        <v>0</v>
      </c>
      <c r="F84" s="91" t="b">
        <v>0</v>
      </c>
      <c r="G84" s="91" t="b">
        <v>0</v>
      </c>
    </row>
    <row r="85" spans="1:7" ht="15">
      <c r="A85" s="91" t="s">
        <v>1126</v>
      </c>
      <c r="B85" s="91">
        <v>2</v>
      </c>
      <c r="C85" s="130">
        <v>0.004060608162496584</v>
      </c>
      <c r="D85" s="91" t="s">
        <v>1144</v>
      </c>
      <c r="E85" s="91" t="b">
        <v>0</v>
      </c>
      <c r="F85" s="91" t="b">
        <v>0</v>
      </c>
      <c r="G85" s="91" t="b">
        <v>0</v>
      </c>
    </row>
    <row r="86" spans="1:7" ht="15">
      <c r="A86" s="91" t="s">
        <v>1127</v>
      </c>
      <c r="B86" s="91">
        <v>2</v>
      </c>
      <c r="C86" s="130">
        <v>0.004060608162496584</v>
      </c>
      <c r="D86" s="91" t="s">
        <v>1144</v>
      </c>
      <c r="E86" s="91" t="b">
        <v>0</v>
      </c>
      <c r="F86" s="91" t="b">
        <v>0</v>
      </c>
      <c r="G86" s="91" t="b">
        <v>0</v>
      </c>
    </row>
    <row r="87" spans="1:7" ht="15">
      <c r="A87" s="91" t="s">
        <v>1128</v>
      </c>
      <c r="B87" s="91">
        <v>2</v>
      </c>
      <c r="C87" s="130">
        <v>0.004060608162496584</v>
      </c>
      <c r="D87" s="91" t="s">
        <v>1144</v>
      </c>
      <c r="E87" s="91" t="b">
        <v>0</v>
      </c>
      <c r="F87" s="91" t="b">
        <v>0</v>
      </c>
      <c r="G87" s="91" t="b">
        <v>0</v>
      </c>
    </row>
    <row r="88" spans="1:7" ht="15">
      <c r="A88" s="91" t="s">
        <v>1129</v>
      </c>
      <c r="B88" s="91">
        <v>2</v>
      </c>
      <c r="C88" s="130">
        <v>0.004060608162496584</v>
      </c>
      <c r="D88" s="91" t="s">
        <v>1144</v>
      </c>
      <c r="E88" s="91" t="b">
        <v>0</v>
      </c>
      <c r="F88" s="91" t="b">
        <v>0</v>
      </c>
      <c r="G88" s="91" t="b">
        <v>0</v>
      </c>
    </row>
    <row r="89" spans="1:7" ht="15">
      <c r="A89" s="91" t="s">
        <v>1130</v>
      </c>
      <c r="B89" s="91">
        <v>2</v>
      </c>
      <c r="C89" s="130">
        <v>0.004060608162496584</v>
      </c>
      <c r="D89" s="91" t="s">
        <v>1144</v>
      </c>
      <c r="E89" s="91" t="b">
        <v>0</v>
      </c>
      <c r="F89" s="91" t="b">
        <v>0</v>
      </c>
      <c r="G89" s="91" t="b">
        <v>0</v>
      </c>
    </row>
    <row r="90" spans="1:7" ht="15">
      <c r="A90" s="91" t="s">
        <v>1131</v>
      </c>
      <c r="B90" s="91">
        <v>2</v>
      </c>
      <c r="C90" s="130">
        <v>0.004060608162496584</v>
      </c>
      <c r="D90" s="91" t="s">
        <v>1144</v>
      </c>
      <c r="E90" s="91" t="b">
        <v>0</v>
      </c>
      <c r="F90" s="91" t="b">
        <v>0</v>
      </c>
      <c r="G90" s="91" t="b">
        <v>0</v>
      </c>
    </row>
    <row r="91" spans="1:7" ht="15">
      <c r="A91" s="91" t="s">
        <v>1132</v>
      </c>
      <c r="B91" s="91">
        <v>2</v>
      </c>
      <c r="C91" s="130">
        <v>0.004060608162496584</v>
      </c>
      <c r="D91" s="91" t="s">
        <v>1144</v>
      </c>
      <c r="E91" s="91" t="b">
        <v>0</v>
      </c>
      <c r="F91" s="91" t="b">
        <v>0</v>
      </c>
      <c r="G91" s="91" t="b">
        <v>0</v>
      </c>
    </row>
    <row r="92" spans="1:7" ht="15">
      <c r="A92" s="91" t="s">
        <v>1133</v>
      </c>
      <c r="B92" s="91">
        <v>2</v>
      </c>
      <c r="C92" s="130">
        <v>0.004060608162496584</v>
      </c>
      <c r="D92" s="91" t="s">
        <v>1144</v>
      </c>
      <c r="E92" s="91" t="b">
        <v>0</v>
      </c>
      <c r="F92" s="91" t="b">
        <v>0</v>
      </c>
      <c r="G92" s="91" t="b">
        <v>0</v>
      </c>
    </row>
    <row r="93" spans="1:7" ht="15">
      <c r="A93" s="91" t="s">
        <v>217</v>
      </c>
      <c r="B93" s="91">
        <v>2</v>
      </c>
      <c r="C93" s="130">
        <v>0.004060608162496584</v>
      </c>
      <c r="D93" s="91" t="s">
        <v>1144</v>
      </c>
      <c r="E93" s="91" t="b">
        <v>0</v>
      </c>
      <c r="F93" s="91" t="b">
        <v>0</v>
      </c>
      <c r="G93" s="91" t="b">
        <v>0</v>
      </c>
    </row>
    <row r="94" spans="1:7" ht="15">
      <c r="A94" s="91" t="s">
        <v>1134</v>
      </c>
      <c r="B94" s="91">
        <v>2</v>
      </c>
      <c r="C94" s="130">
        <v>0.004060608162496584</v>
      </c>
      <c r="D94" s="91" t="s">
        <v>1144</v>
      </c>
      <c r="E94" s="91" t="b">
        <v>0</v>
      </c>
      <c r="F94" s="91" t="b">
        <v>0</v>
      </c>
      <c r="G94" s="91" t="b">
        <v>0</v>
      </c>
    </row>
    <row r="95" spans="1:7" ht="15">
      <c r="A95" s="91" t="s">
        <v>1135</v>
      </c>
      <c r="B95" s="91">
        <v>2</v>
      </c>
      <c r="C95" s="130">
        <v>0.004060608162496584</v>
      </c>
      <c r="D95" s="91" t="s">
        <v>1144</v>
      </c>
      <c r="E95" s="91" t="b">
        <v>0</v>
      </c>
      <c r="F95" s="91" t="b">
        <v>0</v>
      </c>
      <c r="G95" s="91" t="b">
        <v>0</v>
      </c>
    </row>
    <row r="96" spans="1:7" ht="15">
      <c r="A96" s="91" t="s">
        <v>1136</v>
      </c>
      <c r="B96" s="91">
        <v>2</v>
      </c>
      <c r="C96" s="130">
        <v>0.004060608162496584</v>
      </c>
      <c r="D96" s="91" t="s">
        <v>1144</v>
      </c>
      <c r="E96" s="91" t="b">
        <v>0</v>
      </c>
      <c r="F96" s="91" t="b">
        <v>0</v>
      </c>
      <c r="G96" s="91" t="b">
        <v>0</v>
      </c>
    </row>
    <row r="97" spans="1:7" ht="15">
      <c r="A97" s="91" t="s">
        <v>1137</v>
      </c>
      <c r="B97" s="91">
        <v>2</v>
      </c>
      <c r="C97" s="130">
        <v>0.004060608162496584</v>
      </c>
      <c r="D97" s="91" t="s">
        <v>1144</v>
      </c>
      <c r="E97" s="91" t="b">
        <v>0</v>
      </c>
      <c r="F97" s="91" t="b">
        <v>0</v>
      </c>
      <c r="G97" s="91" t="b">
        <v>0</v>
      </c>
    </row>
    <row r="98" spans="1:7" ht="15">
      <c r="A98" s="91" t="s">
        <v>1138</v>
      </c>
      <c r="B98" s="91">
        <v>2</v>
      </c>
      <c r="C98" s="130">
        <v>0.004060608162496584</v>
      </c>
      <c r="D98" s="91" t="s">
        <v>1144</v>
      </c>
      <c r="E98" s="91" t="b">
        <v>0</v>
      </c>
      <c r="F98" s="91" t="b">
        <v>0</v>
      </c>
      <c r="G98" s="91" t="b">
        <v>0</v>
      </c>
    </row>
    <row r="99" spans="1:7" ht="15">
      <c r="A99" s="91" t="s">
        <v>914</v>
      </c>
      <c r="B99" s="91">
        <v>2</v>
      </c>
      <c r="C99" s="130">
        <v>0.004060608162496584</v>
      </c>
      <c r="D99" s="91" t="s">
        <v>1144</v>
      </c>
      <c r="E99" s="91" t="b">
        <v>0</v>
      </c>
      <c r="F99" s="91" t="b">
        <v>0</v>
      </c>
      <c r="G99" s="91" t="b">
        <v>0</v>
      </c>
    </row>
    <row r="100" spans="1:7" ht="15">
      <c r="A100" s="91" t="s">
        <v>915</v>
      </c>
      <c r="B100" s="91">
        <v>2</v>
      </c>
      <c r="C100" s="130">
        <v>0.004060608162496584</v>
      </c>
      <c r="D100" s="91" t="s">
        <v>1144</v>
      </c>
      <c r="E100" s="91" t="b">
        <v>0</v>
      </c>
      <c r="F100" s="91" t="b">
        <v>0</v>
      </c>
      <c r="G100" s="91" t="b">
        <v>0</v>
      </c>
    </row>
    <row r="101" spans="1:7" ht="15">
      <c r="A101" s="91" t="s">
        <v>916</v>
      </c>
      <c r="B101" s="91">
        <v>2</v>
      </c>
      <c r="C101" s="130">
        <v>0.004060608162496584</v>
      </c>
      <c r="D101" s="91" t="s">
        <v>1144</v>
      </c>
      <c r="E101" s="91" t="b">
        <v>0</v>
      </c>
      <c r="F101" s="91" t="b">
        <v>0</v>
      </c>
      <c r="G101" s="91" t="b">
        <v>0</v>
      </c>
    </row>
    <row r="102" spans="1:7" ht="15">
      <c r="A102" s="91" t="s">
        <v>917</v>
      </c>
      <c r="B102" s="91">
        <v>2</v>
      </c>
      <c r="C102" s="130">
        <v>0.004060608162496584</v>
      </c>
      <c r="D102" s="91" t="s">
        <v>1144</v>
      </c>
      <c r="E102" s="91" t="b">
        <v>0</v>
      </c>
      <c r="F102" s="91" t="b">
        <v>0</v>
      </c>
      <c r="G102" s="91" t="b">
        <v>0</v>
      </c>
    </row>
    <row r="103" spans="1:7" ht="15">
      <c r="A103" s="91" t="s">
        <v>918</v>
      </c>
      <c r="B103" s="91">
        <v>2</v>
      </c>
      <c r="C103" s="130">
        <v>0.004060608162496584</v>
      </c>
      <c r="D103" s="91" t="s">
        <v>1144</v>
      </c>
      <c r="E103" s="91" t="b">
        <v>0</v>
      </c>
      <c r="F103" s="91" t="b">
        <v>0</v>
      </c>
      <c r="G103" s="91" t="b">
        <v>0</v>
      </c>
    </row>
    <row r="104" spans="1:7" ht="15">
      <c r="A104" s="91" t="s">
        <v>919</v>
      </c>
      <c r="B104" s="91">
        <v>2</v>
      </c>
      <c r="C104" s="130">
        <v>0.004060608162496584</v>
      </c>
      <c r="D104" s="91" t="s">
        <v>1144</v>
      </c>
      <c r="E104" s="91" t="b">
        <v>0</v>
      </c>
      <c r="F104" s="91" t="b">
        <v>0</v>
      </c>
      <c r="G104" s="91" t="b">
        <v>0</v>
      </c>
    </row>
    <row r="105" spans="1:7" ht="15">
      <c r="A105" s="91" t="s">
        <v>920</v>
      </c>
      <c r="B105" s="91">
        <v>2</v>
      </c>
      <c r="C105" s="130">
        <v>0.004060608162496584</v>
      </c>
      <c r="D105" s="91" t="s">
        <v>1144</v>
      </c>
      <c r="E105" s="91" t="b">
        <v>0</v>
      </c>
      <c r="F105" s="91" t="b">
        <v>0</v>
      </c>
      <c r="G105" s="91" t="b">
        <v>0</v>
      </c>
    </row>
    <row r="106" spans="1:7" ht="15">
      <c r="A106" s="91" t="s">
        <v>921</v>
      </c>
      <c r="B106" s="91">
        <v>2</v>
      </c>
      <c r="C106" s="130">
        <v>0.004060608162496584</v>
      </c>
      <c r="D106" s="91" t="s">
        <v>1144</v>
      </c>
      <c r="E106" s="91" t="b">
        <v>0</v>
      </c>
      <c r="F106" s="91" t="b">
        <v>0</v>
      </c>
      <c r="G106" s="91" t="b">
        <v>0</v>
      </c>
    </row>
    <row r="107" spans="1:7" ht="15">
      <c r="A107" s="91" t="s">
        <v>1139</v>
      </c>
      <c r="B107" s="91">
        <v>2</v>
      </c>
      <c r="C107" s="130">
        <v>0.004060608162496584</v>
      </c>
      <c r="D107" s="91" t="s">
        <v>1144</v>
      </c>
      <c r="E107" s="91" t="b">
        <v>0</v>
      </c>
      <c r="F107" s="91" t="b">
        <v>0</v>
      </c>
      <c r="G107" s="91" t="b">
        <v>0</v>
      </c>
    </row>
    <row r="108" spans="1:7" ht="15">
      <c r="A108" s="91" t="s">
        <v>1140</v>
      </c>
      <c r="B108" s="91">
        <v>2</v>
      </c>
      <c r="C108" s="130">
        <v>0.004060608162496584</v>
      </c>
      <c r="D108" s="91" t="s">
        <v>1144</v>
      </c>
      <c r="E108" s="91" t="b">
        <v>0</v>
      </c>
      <c r="F108" s="91" t="b">
        <v>0</v>
      </c>
      <c r="G108" s="91" t="b">
        <v>0</v>
      </c>
    </row>
    <row r="109" spans="1:7" ht="15">
      <c r="A109" s="91" t="s">
        <v>1141</v>
      </c>
      <c r="B109" s="91">
        <v>2</v>
      </c>
      <c r="C109" s="130">
        <v>0.004060608162496584</v>
      </c>
      <c r="D109" s="91" t="s">
        <v>1144</v>
      </c>
      <c r="E109" s="91" t="b">
        <v>0</v>
      </c>
      <c r="F109" s="91" t="b">
        <v>0</v>
      </c>
      <c r="G109" s="91" t="b">
        <v>0</v>
      </c>
    </row>
    <row r="110" spans="1:7" ht="15">
      <c r="A110" s="91" t="s">
        <v>241</v>
      </c>
      <c r="B110" s="91">
        <v>12</v>
      </c>
      <c r="C110" s="130">
        <v>0.00170961178323993</v>
      </c>
      <c r="D110" s="91" t="s">
        <v>808</v>
      </c>
      <c r="E110" s="91" t="b">
        <v>0</v>
      </c>
      <c r="F110" s="91" t="b">
        <v>0</v>
      </c>
      <c r="G110" s="91" t="b">
        <v>0</v>
      </c>
    </row>
    <row r="111" spans="1:7" ht="15">
      <c r="A111" s="91" t="s">
        <v>877</v>
      </c>
      <c r="B111" s="91">
        <v>10</v>
      </c>
      <c r="C111" s="130">
        <v>0.006545116510963601</v>
      </c>
      <c r="D111" s="91" t="s">
        <v>808</v>
      </c>
      <c r="E111" s="91" t="b">
        <v>0</v>
      </c>
      <c r="F111" s="91" t="b">
        <v>0</v>
      </c>
      <c r="G111" s="91" t="b">
        <v>0</v>
      </c>
    </row>
    <row r="112" spans="1:7" ht="15">
      <c r="A112" s="91" t="s">
        <v>879</v>
      </c>
      <c r="B112" s="91">
        <v>8</v>
      </c>
      <c r="C112" s="130">
        <v>0.00691322509229158</v>
      </c>
      <c r="D112" s="91" t="s">
        <v>808</v>
      </c>
      <c r="E112" s="91" t="b">
        <v>0</v>
      </c>
      <c r="F112" s="91" t="b">
        <v>0</v>
      </c>
      <c r="G112" s="91" t="b">
        <v>0</v>
      </c>
    </row>
    <row r="113" spans="1:7" ht="15">
      <c r="A113" s="91" t="s">
        <v>247</v>
      </c>
      <c r="B113" s="91">
        <v>7</v>
      </c>
      <c r="C113" s="130">
        <v>0.007712775352655982</v>
      </c>
      <c r="D113" s="91" t="s">
        <v>808</v>
      </c>
      <c r="E113" s="91" t="b">
        <v>0</v>
      </c>
      <c r="F113" s="91" t="b">
        <v>0</v>
      </c>
      <c r="G113" s="91" t="b">
        <v>0</v>
      </c>
    </row>
    <row r="114" spans="1:7" ht="15">
      <c r="A114" s="91" t="s">
        <v>881</v>
      </c>
      <c r="B114" s="91">
        <v>7</v>
      </c>
      <c r="C114" s="130">
        <v>0.007712775352655982</v>
      </c>
      <c r="D114" s="91" t="s">
        <v>808</v>
      </c>
      <c r="E114" s="91" t="b">
        <v>0</v>
      </c>
      <c r="F114" s="91" t="b">
        <v>0</v>
      </c>
      <c r="G114" s="91" t="b">
        <v>0</v>
      </c>
    </row>
    <row r="115" spans="1:7" ht="15">
      <c r="A115" s="91" t="s">
        <v>882</v>
      </c>
      <c r="B115" s="91">
        <v>7</v>
      </c>
      <c r="C115" s="130">
        <v>0.007712775352655982</v>
      </c>
      <c r="D115" s="91" t="s">
        <v>808</v>
      </c>
      <c r="E115" s="91" t="b">
        <v>0</v>
      </c>
      <c r="F115" s="91" t="b">
        <v>0</v>
      </c>
      <c r="G115" s="91" t="b">
        <v>0</v>
      </c>
    </row>
    <row r="116" spans="1:7" ht="15">
      <c r="A116" s="91" t="s">
        <v>883</v>
      </c>
      <c r="B116" s="91">
        <v>7</v>
      </c>
      <c r="C116" s="130">
        <v>0.007712775352655982</v>
      </c>
      <c r="D116" s="91" t="s">
        <v>808</v>
      </c>
      <c r="E116" s="91" t="b">
        <v>0</v>
      </c>
      <c r="F116" s="91" t="b">
        <v>0</v>
      </c>
      <c r="G116" s="91" t="b">
        <v>0</v>
      </c>
    </row>
    <row r="117" spans="1:7" ht="15">
      <c r="A117" s="91" t="s">
        <v>884</v>
      </c>
      <c r="B117" s="91">
        <v>7</v>
      </c>
      <c r="C117" s="130">
        <v>0.007712775352655982</v>
      </c>
      <c r="D117" s="91" t="s">
        <v>808</v>
      </c>
      <c r="E117" s="91" t="b">
        <v>0</v>
      </c>
      <c r="F117" s="91" t="b">
        <v>0</v>
      </c>
      <c r="G117" s="91" t="b">
        <v>0</v>
      </c>
    </row>
    <row r="118" spans="1:7" ht="15">
      <c r="A118" s="91" t="s">
        <v>885</v>
      </c>
      <c r="B118" s="91">
        <v>7</v>
      </c>
      <c r="C118" s="130">
        <v>0.007712775352655982</v>
      </c>
      <c r="D118" s="91" t="s">
        <v>808</v>
      </c>
      <c r="E118" s="91" t="b">
        <v>0</v>
      </c>
      <c r="F118" s="91" t="b">
        <v>0</v>
      </c>
      <c r="G118" s="91" t="b">
        <v>0</v>
      </c>
    </row>
    <row r="119" spans="1:7" ht="15">
      <c r="A119" s="91" t="s">
        <v>886</v>
      </c>
      <c r="B119" s="91">
        <v>7</v>
      </c>
      <c r="C119" s="130">
        <v>0.007712775352655982</v>
      </c>
      <c r="D119" s="91" t="s">
        <v>808</v>
      </c>
      <c r="E119" s="91" t="b">
        <v>0</v>
      </c>
      <c r="F119" s="91" t="b">
        <v>0</v>
      </c>
      <c r="G119" s="91" t="b">
        <v>0</v>
      </c>
    </row>
    <row r="120" spans="1:7" ht="15">
      <c r="A120" s="91" t="s">
        <v>1088</v>
      </c>
      <c r="B120" s="91">
        <v>7</v>
      </c>
      <c r="C120" s="130">
        <v>0.007712775352655982</v>
      </c>
      <c r="D120" s="91" t="s">
        <v>808</v>
      </c>
      <c r="E120" s="91" t="b">
        <v>0</v>
      </c>
      <c r="F120" s="91" t="b">
        <v>0</v>
      </c>
      <c r="G120" s="91" t="b">
        <v>0</v>
      </c>
    </row>
    <row r="121" spans="1:7" ht="15">
      <c r="A121" s="91" t="s">
        <v>1089</v>
      </c>
      <c r="B121" s="91">
        <v>7</v>
      </c>
      <c r="C121" s="130">
        <v>0.007712775352655982</v>
      </c>
      <c r="D121" s="91" t="s">
        <v>808</v>
      </c>
      <c r="E121" s="91" t="b">
        <v>0</v>
      </c>
      <c r="F121" s="91" t="b">
        <v>0</v>
      </c>
      <c r="G121" s="91" t="b">
        <v>0</v>
      </c>
    </row>
    <row r="122" spans="1:7" ht="15">
      <c r="A122" s="91" t="s">
        <v>1090</v>
      </c>
      <c r="B122" s="91">
        <v>7</v>
      </c>
      <c r="C122" s="130">
        <v>0.007712775352655982</v>
      </c>
      <c r="D122" s="91" t="s">
        <v>808</v>
      </c>
      <c r="E122" s="91" t="b">
        <v>0</v>
      </c>
      <c r="F122" s="91" t="b">
        <v>0</v>
      </c>
      <c r="G122" s="91" t="b">
        <v>0</v>
      </c>
    </row>
    <row r="123" spans="1:7" ht="15">
      <c r="A123" s="91" t="s">
        <v>909</v>
      </c>
      <c r="B123" s="91">
        <v>7</v>
      </c>
      <c r="C123" s="130">
        <v>0.007712775352655982</v>
      </c>
      <c r="D123" s="91" t="s">
        <v>808</v>
      </c>
      <c r="E123" s="91" t="b">
        <v>0</v>
      </c>
      <c r="F123" s="91" t="b">
        <v>0</v>
      </c>
      <c r="G123" s="91" t="b">
        <v>0</v>
      </c>
    </row>
    <row r="124" spans="1:7" ht="15">
      <c r="A124" s="91" t="s">
        <v>1091</v>
      </c>
      <c r="B124" s="91">
        <v>7</v>
      </c>
      <c r="C124" s="130">
        <v>0.007712775352655982</v>
      </c>
      <c r="D124" s="91" t="s">
        <v>808</v>
      </c>
      <c r="E124" s="91" t="b">
        <v>0</v>
      </c>
      <c r="F124" s="91" t="b">
        <v>0</v>
      </c>
      <c r="G124" s="91" t="b">
        <v>0</v>
      </c>
    </row>
    <row r="125" spans="1:7" ht="15">
      <c r="A125" s="91" t="s">
        <v>1092</v>
      </c>
      <c r="B125" s="91">
        <v>7</v>
      </c>
      <c r="C125" s="130">
        <v>0.007712775352655982</v>
      </c>
      <c r="D125" s="91" t="s">
        <v>808</v>
      </c>
      <c r="E125" s="91" t="b">
        <v>0</v>
      </c>
      <c r="F125" s="91" t="b">
        <v>0</v>
      </c>
      <c r="G125" s="91" t="b">
        <v>0</v>
      </c>
    </row>
    <row r="126" spans="1:7" ht="15">
      <c r="A126" s="91" t="s">
        <v>1101</v>
      </c>
      <c r="B126" s="91">
        <v>3</v>
      </c>
      <c r="C126" s="130">
        <v>0.007829779888366898</v>
      </c>
      <c r="D126" s="91" t="s">
        <v>808</v>
      </c>
      <c r="E126" s="91" t="b">
        <v>0</v>
      </c>
      <c r="F126" s="91" t="b">
        <v>0</v>
      </c>
      <c r="G126" s="91" t="b">
        <v>0</v>
      </c>
    </row>
    <row r="127" spans="1:7" ht="15">
      <c r="A127" s="91" t="s">
        <v>1115</v>
      </c>
      <c r="B127" s="91">
        <v>2</v>
      </c>
      <c r="C127" s="130">
        <v>0.00913068321562981</v>
      </c>
      <c r="D127" s="91" t="s">
        <v>808</v>
      </c>
      <c r="E127" s="91" t="b">
        <v>0</v>
      </c>
      <c r="F127" s="91" t="b">
        <v>0</v>
      </c>
      <c r="G127" s="91" t="b">
        <v>0</v>
      </c>
    </row>
    <row r="128" spans="1:7" ht="15">
      <c r="A128" s="91" t="s">
        <v>860</v>
      </c>
      <c r="B128" s="91">
        <v>2</v>
      </c>
      <c r="C128" s="130">
        <v>0.006663224234777505</v>
      </c>
      <c r="D128" s="91" t="s">
        <v>808</v>
      </c>
      <c r="E128" s="91" t="b">
        <v>0</v>
      </c>
      <c r="F128" s="91" t="b">
        <v>0</v>
      </c>
      <c r="G128" s="91" t="b">
        <v>0</v>
      </c>
    </row>
    <row r="129" spans="1:7" ht="15">
      <c r="A129" s="91" t="s">
        <v>1098</v>
      </c>
      <c r="B129" s="91">
        <v>2</v>
      </c>
      <c r="C129" s="130">
        <v>0.006663224234777505</v>
      </c>
      <c r="D129" s="91" t="s">
        <v>808</v>
      </c>
      <c r="E129" s="91" t="b">
        <v>0</v>
      </c>
      <c r="F129" s="91" t="b">
        <v>0</v>
      </c>
      <c r="G129" s="91" t="b">
        <v>0</v>
      </c>
    </row>
    <row r="130" spans="1:7" ht="15">
      <c r="A130" s="91" t="s">
        <v>1099</v>
      </c>
      <c r="B130" s="91">
        <v>2</v>
      </c>
      <c r="C130" s="130">
        <v>0.006663224234777505</v>
      </c>
      <c r="D130" s="91" t="s">
        <v>808</v>
      </c>
      <c r="E130" s="91" t="b">
        <v>0</v>
      </c>
      <c r="F130" s="91" t="b">
        <v>0</v>
      </c>
      <c r="G130" s="91" t="b">
        <v>0</v>
      </c>
    </row>
    <row r="131" spans="1:7" ht="15">
      <c r="A131" s="91" t="s">
        <v>1117</v>
      </c>
      <c r="B131" s="91">
        <v>2</v>
      </c>
      <c r="C131" s="130">
        <v>0.006663224234777505</v>
      </c>
      <c r="D131" s="91" t="s">
        <v>808</v>
      </c>
      <c r="E131" s="91" t="b">
        <v>0</v>
      </c>
      <c r="F131" s="91" t="b">
        <v>0</v>
      </c>
      <c r="G131" s="91" t="b">
        <v>0</v>
      </c>
    </row>
    <row r="132" spans="1:7" ht="15">
      <c r="A132" s="91" t="s">
        <v>1127</v>
      </c>
      <c r="B132" s="91">
        <v>2</v>
      </c>
      <c r="C132" s="130">
        <v>0.006663224234777505</v>
      </c>
      <c r="D132" s="91" t="s">
        <v>808</v>
      </c>
      <c r="E132" s="91" t="b">
        <v>0</v>
      </c>
      <c r="F132" s="91" t="b">
        <v>0</v>
      </c>
      <c r="G132" s="91" t="b">
        <v>0</v>
      </c>
    </row>
    <row r="133" spans="1:7" ht="15">
      <c r="A133" s="91" t="s">
        <v>1128</v>
      </c>
      <c r="B133" s="91">
        <v>2</v>
      </c>
      <c r="C133" s="130">
        <v>0.006663224234777505</v>
      </c>
      <c r="D133" s="91" t="s">
        <v>808</v>
      </c>
      <c r="E133" s="91" t="b">
        <v>0</v>
      </c>
      <c r="F133" s="91" t="b">
        <v>0</v>
      </c>
      <c r="G133" s="91" t="b">
        <v>0</v>
      </c>
    </row>
    <row r="134" spans="1:7" ht="15">
      <c r="A134" s="91" t="s">
        <v>1102</v>
      </c>
      <c r="B134" s="91">
        <v>2</v>
      </c>
      <c r="C134" s="130">
        <v>0.006663224234777505</v>
      </c>
      <c r="D134" s="91" t="s">
        <v>808</v>
      </c>
      <c r="E134" s="91" t="b">
        <v>1</v>
      </c>
      <c r="F134" s="91" t="b">
        <v>0</v>
      </c>
      <c r="G134" s="91" t="b">
        <v>0</v>
      </c>
    </row>
    <row r="135" spans="1:7" ht="15">
      <c r="A135" s="91" t="s">
        <v>1129</v>
      </c>
      <c r="B135" s="91">
        <v>2</v>
      </c>
      <c r="C135" s="130">
        <v>0.006663224234777505</v>
      </c>
      <c r="D135" s="91" t="s">
        <v>808</v>
      </c>
      <c r="E135" s="91" t="b">
        <v>0</v>
      </c>
      <c r="F135" s="91" t="b">
        <v>0</v>
      </c>
      <c r="G135" s="91" t="b">
        <v>0</v>
      </c>
    </row>
    <row r="136" spans="1:7" ht="15">
      <c r="A136" s="91" t="s">
        <v>247</v>
      </c>
      <c r="B136" s="91">
        <v>8</v>
      </c>
      <c r="C136" s="130">
        <v>0</v>
      </c>
      <c r="D136" s="91" t="s">
        <v>809</v>
      </c>
      <c r="E136" s="91" t="b">
        <v>0</v>
      </c>
      <c r="F136" s="91" t="b">
        <v>0</v>
      </c>
      <c r="G136" s="91" t="b">
        <v>0</v>
      </c>
    </row>
    <row r="137" spans="1:7" ht="15">
      <c r="A137" s="91" t="s">
        <v>888</v>
      </c>
      <c r="B137" s="91">
        <v>5</v>
      </c>
      <c r="C137" s="130">
        <v>0.008798275114479517</v>
      </c>
      <c r="D137" s="91" t="s">
        <v>809</v>
      </c>
      <c r="E137" s="91" t="b">
        <v>0</v>
      </c>
      <c r="F137" s="91" t="b">
        <v>0</v>
      </c>
      <c r="G137" s="91" t="b">
        <v>0</v>
      </c>
    </row>
    <row r="138" spans="1:7" ht="15">
      <c r="A138" s="91" t="s">
        <v>860</v>
      </c>
      <c r="B138" s="91">
        <v>3</v>
      </c>
      <c r="C138" s="130">
        <v>0.011016432731179684</v>
      </c>
      <c r="D138" s="91" t="s">
        <v>809</v>
      </c>
      <c r="E138" s="91" t="b">
        <v>0</v>
      </c>
      <c r="F138" s="91" t="b">
        <v>0</v>
      </c>
      <c r="G138" s="91" t="b">
        <v>0</v>
      </c>
    </row>
    <row r="139" spans="1:7" ht="15">
      <c r="A139" s="91" t="s">
        <v>889</v>
      </c>
      <c r="B139" s="91">
        <v>3</v>
      </c>
      <c r="C139" s="130">
        <v>0.011016432731179684</v>
      </c>
      <c r="D139" s="91" t="s">
        <v>809</v>
      </c>
      <c r="E139" s="91" t="b">
        <v>0</v>
      </c>
      <c r="F139" s="91" t="b">
        <v>0</v>
      </c>
      <c r="G139" s="91" t="b">
        <v>0</v>
      </c>
    </row>
    <row r="140" spans="1:7" ht="15">
      <c r="A140" s="91" t="s">
        <v>890</v>
      </c>
      <c r="B140" s="91">
        <v>3</v>
      </c>
      <c r="C140" s="130">
        <v>0.011016432731179684</v>
      </c>
      <c r="D140" s="91" t="s">
        <v>809</v>
      </c>
      <c r="E140" s="91" t="b">
        <v>0</v>
      </c>
      <c r="F140" s="91" t="b">
        <v>0</v>
      </c>
      <c r="G140" s="91" t="b">
        <v>0</v>
      </c>
    </row>
    <row r="141" spans="1:7" ht="15">
      <c r="A141" s="91" t="s">
        <v>891</v>
      </c>
      <c r="B141" s="91">
        <v>3</v>
      </c>
      <c r="C141" s="130">
        <v>0.011016432731179684</v>
      </c>
      <c r="D141" s="91" t="s">
        <v>809</v>
      </c>
      <c r="E141" s="91" t="b">
        <v>0</v>
      </c>
      <c r="F141" s="91" t="b">
        <v>0</v>
      </c>
      <c r="G141" s="91" t="b">
        <v>0</v>
      </c>
    </row>
    <row r="142" spans="1:7" ht="15">
      <c r="A142" s="91" t="s">
        <v>892</v>
      </c>
      <c r="B142" s="91">
        <v>3</v>
      </c>
      <c r="C142" s="130">
        <v>0.011016432731179684</v>
      </c>
      <c r="D142" s="91" t="s">
        <v>809</v>
      </c>
      <c r="E142" s="91" t="b">
        <v>0</v>
      </c>
      <c r="F142" s="91" t="b">
        <v>0</v>
      </c>
      <c r="G142" s="91" t="b">
        <v>0</v>
      </c>
    </row>
    <row r="143" spans="1:7" ht="15">
      <c r="A143" s="91" t="s">
        <v>893</v>
      </c>
      <c r="B143" s="91">
        <v>3</v>
      </c>
      <c r="C143" s="130">
        <v>0.011016432731179684</v>
      </c>
      <c r="D143" s="91" t="s">
        <v>809</v>
      </c>
      <c r="E143" s="91" t="b">
        <v>0</v>
      </c>
      <c r="F143" s="91" t="b">
        <v>0</v>
      </c>
      <c r="G143" s="91" t="b">
        <v>0</v>
      </c>
    </row>
    <row r="144" spans="1:7" ht="15">
      <c r="A144" s="91" t="s">
        <v>894</v>
      </c>
      <c r="B144" s="91">
        <v>3</v>
      </c>
      <c r="C144" s="130">
        <v>0.011016432731179684</v>
      </c>
      <c r="D144" s="91" t="s">
        <v>809</v>
      </c>
      <c r="E144" s="91" t="b">
        <v>0</v>
      </c>
      <c r="F144" s="91" t="b">
        <v>0</v>
      </c>
      <c r="G144" s="91" t="b">
        <v>0</v>
      </c>
    </row>
    <row r="145" spans="1:7" ht="15">
      <c r="A145" s="91" t="s">
        <v>895</v>
      </c>
      <c r="B145" s="91">
        <v>3</v>
      </c>
      <c r="C145" s="130">
        <v>0.011016432731179684</v>
      </c>
      <c r="D145" s="91" t="s">
        <v>809</v>
      </c>
      <c r="E145" s="91" t="b">
        <v>0</v>
      </c>
      <c r="F145" s="91" t="b">
        <v>0</v>
      </c>
      <c r="G145" s="91" t="b">
        <v>0</v>
      </c>
    </row>
    <row r="146" spans="1:7" ht="15">
      <c r="A146" s="91" t="s">
        <v>1105</v>
      </c>
      <c r="B146" s="91">
        <v>3</v>
      </c>
      <c r="C146" s="130">
        <v>0.011016432731179684</v>
      </c>
      <c r="D146" s="91" t="s">
        <v>809</v>
      </c>
      <c r="E146" s="91" t="b">
        <v>0</v>
      </c>
      <c r="F146" s="91" t="b">
        <v>0</v>
      </c>
      <c r="G146" s="91" t="b">
        <v>0</v>
      </c>
    </row>
    <row r="147" spans="1:7" ht="15">
      <c r="A147" s="91" t="s">
        <v>1106</v>
      </c>
      <c r="B147" s="91">
        <v>3</v>
      </c>
      <c r="C147" s="130">
        <v>0.011016432731179684</v>
      </c>
      <c r="D147" s="91" t="s">
        <v>809</v>
      </c>
      <c r="E147" s="91" t="b">
        <v>0</v>
      </c>
      <c r="F147" s="91" t="b">
        <v>0</v>
      </c>
      <c r="G147" s="91" t="b">
        <v>0</v>
      </c>
    </row>
    <row r="148" spans="1:7" ht="15">
      <c r="A148" s="91" t="s">
        <v>879</v>
      </c>
      <c r="B148" s="91">
        <v>2</v>
      </c>
      <c r="C148" s="130">
        <v>0.010380344678068316</v>
      </c>
      <c r="D148" s="91" t="s">
        <v>809</v>
      </c>
      <c r="E148" s="91" t="b">
        <v>0</v>
      </c>
      <c r="F148" s="91" t="b">
        <v>0</v>
      </c>
      <c r="G148" s="91" t="b">
        <v>0</v>
      </c>
    </row>
    <row r="149" spans="1:7" ht="15">
      <c r="A149" s="91" t="s">
        <v>217</v>
      </c>
      <c r="B149" s="91">
        <v>2</v>
      </c>
      <c r="C149" s="130">
        <v>0.010380344678068316</v>
      </c>
      <c r="D149" s="91" t="s">
        <v>809</v>
      </c>
      <c r="E149" s="91" t="b">
        <v>0</v>
      </c>
      <c r="F149" s="91" t="b">
        <v>0</v>
      </c>
      <c r="G149" s="91" t="b">
        <v>0</v>
      </c>
    </row>
    <row r="150" spans="1:7" ht="15">
      <c r="A150" s="91" t="s">
        <v>1096</v>
      </c>
      <c r="B150" s="91">
        <v>2</v>
      </c>
      <c r="C150" s="130">
        <v>0.010380344678068316</v>
      </c>
      <c r="D150" s="91" t="s">
        <v>809</v>
      </c>
      <c r="E150" s="91" t="b">
        <v>0</v>
      </c>
      <c r="F150" s="91" t="b">
        <v>0</v>
      </c>
      <c r="G150" s="91" t="b">
        <v>0</v>
      </c>
    </row>
    <row r="151" spans="1:7" ht="15">
      <c r="A151" s="91" t="s">
        <v>1134</v>
      </c>
      <c r="B151" s="91">
        <v>2</v>
      </c>
      <c r="C151" s="130">
        <v>0.010380344678068316</v>
      </c>
      <c r="D151" s="91" t="s">
        <v>809</v>
      </c>
      <c r="E151" s="91" t="b">
        <v>0</v>
      </c>
      <c r="F151" s="91" t="b">
        <v>0</v>
      </c>
      <c r="G151" s="91" t="b">
        <v>0</v>
      </c>
    </row>
    <row r="152" spans="1:7" ht="15">
      <c r="A152" s="91" t="s">
        <v>1103</v>
      </c>
      <c r="B152" s="91">
        <v>2</v>
      </c>
      <c r="C152" s="130">
        <v>0.010380344678068316</v>
      </c>
      <c r="D152" s="91" t="s">
        <v>809</v>
      </c>
      <c r="E152" s="91" t="b">
        <v>0</v>
      </c>
      <c r="F152" s="91" t="b">
        <v>0</v>
      </c>
      <c r="G152" s="91" t="b">
        <v>0</v>
      </c>
    </row>
    <row r="153" spans="1:7" ht="15">
      <c r="A153" s="91" t="s">
        <v>1135</v>
      </c>
      <c r="B153" s="91">
        <v>2</v>
      </c>
      <c r="C153" s="130">
        <v>0.010380344678068316</v>
      </c>
      <c r="D153" s="91" t="s">
        <v>809</v>
      </c>
      <c r="E153" s="91" t="b">
        <v>0</v>
      </c>
      <c r="F153" s="91" t="b">
        <v>0</v>
      </c>
      <c r="G153" s="91" t="b">
        <v>0</v>
      </c>
    </row>
    <row r="154" spans="1:7" ht="15">
      <c r="A154" s="91" t="s">
        <v>1136</v>
      </c>
      <c r="B154" s="91">
        <v>2</v>
      </c>
      <c r="C154" s="130">
        <v>0.010380344678068316</v>
      </c>
      <c r="D154" s="91" t="s">
        <v>809</v>
      </c>
      <c r="E154" s="91" t="b">
        <v>0</v>
      </c>
      <c r="F154" s="91" t="b">
        <v>0</v>
      </c>
      <c r="G154" s="91" t="b">
        <v>0</v>
      </c>
    </row>
    <row r="155" spans="1:7" ht="15">
      <c r="A155" s="91" t="s">
        <v>1137</v>
      </c>
      <c r="B155" s="91">
        <v>2</v>
      </c>
      <c r="C155" s="130">
        <v>0.010380344678068316</v>
      </c>
      <c r="D155" s="91" t="s">
        <v>809</v>
      </c>
      <c r="E155" s="91" t="b">
        <v>0</v>
      </c>
      <c r="F155" s="91" t="b">
        <v>0</v>
      </c>
      <c r="G155" s="91" t="b">
        <v>0</v>
      </c>
    </row>
    <row r="156" spans="1:7" ht="15">
      <c r="A156" s="91" t="s">
        <v>877</v>
      </c>
      <c r="B156" s="91">
        <v>2</v>
      </c>
      <c r="C156" s="130">
        <v>0.010380344678068316</v>
      </c>
      <c r="D156" s="91" t="s">
        <v>809</v>
      </c>
      <c r="E156" s="91" t="b">
        <v>0</v>
      </c>
      <c r="F156" s="91" t="b">
        <v>0</v>
      </c>
      <c r="G156" s="91" t="b">
        <v>0</v>
      </c>
    </row>
    <row r="157" spans="1:7" ht="15">
      <c r="A157" s="91" t="s">
        <v>1138</v>
      </c>
      <c r="B157" s="91">
        <v>2</v>
      </c>
      <c r="C157" s="130">
        <v>0.010380344678068316</v>
      </c>
      <c r="D157" s="91" t="s">
        <v>809</v>
      </c>
      <c r="E157" s="91" t="b">
        <v>0</v>
      </c>
      <c r="F157" s="91" t="b">
        <v>0</v>
      </c>
      <c r="G157" s="91" t="b">
        <v>0</v>
      </c>
    </row>
    <row r="158" spans="1:7" ht="15">
      <c r="A158" s="91" t="s">
        <v>878</v>
      </c>
      <c r="B158" s="91">
        <v>14</v>
      </c>
      <c r="C158" s="130">
        <v>0</v>
      </c>
      <c r="D158" s="91" t="s">
        <v>810</v>
      </c>
      <c r="E158" s="91" t="b">
        <v>0</v>
      </c>
      <c r="F158" s="91" t="b">
        <v>0</v>
      </c>
      <c r="G158" s="91" t="b">
        <v>0</v>
      </c>
    </row>
    <row r="159" spans="1:7" ht="15">
      <c r="A159" s="91" t="s">
        <v>897</v>
      </c>
      <c r="B159" s="91">
        <v>7</v>
      </c>
      <c r="C159" s="130">
        <v>0</v>
      </c>
      <c r="D159" s="91" t="s">
        <v>810</v>
      </c>
      <c r="E159" s="91" t="b">
        <v>0</v>
      </c>
      <c r="F159" s="91" t="b">
        <v>0</v>
      </c>
      <c r="G159" s="91" t="b">
        <v>0</v>
      </c>
    </row>
    <row r="160" spans="1:7" ht="15">
      <c r="A160" s="91" t="s">
        <v>898</v>
      </c>
      <c r="B160" s="91">
        <v>7</v>
      </c>
      <c r="C160" s="130">
        <v>0</v>
      </c>
      <c r="D160" s="91" t="s">
        <v>810</v>
      </c>
      <c r="E160" s="91" t="b">
        <v>0</v>
      </c>
      <c r="F160" s="91" t="b">
        <v>0</v>
      </c>
      <c r="G160" s="91" t="b">
        <v>0</v>
      </c>
    </row>
    <row r="161" spans="1:7" ht="15">
      <c r="A161" s="91" t="s">
        <v>899</v>
      </c>
      <c r="B161" s="91">
        <v>7</v>
      </c>
      <c r="C161" s="130">
        <v>0</v>
      </c>
      <c r="D161" s="91" t="s">
        <v>810</v>
      </c>
      <c r="E161" s="91" t="b">
        <v>0</v>
      </c>
      <c r="F161" s="91" t="b">
        <v>0</v>
      </c>
      <c r="G161" s="91" t="b">
        <v>0</v>
      </c>
    </row>
    <row r="162" spans="1:7" ht="15">
      <c r="A162" s="91" t="s">
        <v>900</v>
      </c>
      <c r="B162" s="91">
        <v>7</v>
      </c>
      <c r="C162" s="130">
        <v>0</v>
      </c>
      <c r="D162" s="91" t="s">
        <v>810</v>
      </c>
      <c r="E162" s="91" t="b">
        <v>0</v>
      </c>
      <c r="F162" s="91" t="b">
        <v>0</v>
      </c>
      <c r="G162" s="91" t="b">
        <v>0</v>
      </c>
    </row>
    <row r="163" spans="1:7" ht="15">
      <c r="A163" s="91" t="s">
        <v>901</v>
      </c>
      <c r="B163" s="91">
        <v>7</v>
      </c>
      <c r="C163" s="130">
        <v>0</v>
      </c>
      <c r="D163" s="91" t="s">
        <v>810</v>
      </c>
      <c r="E163" s="91" t="b">
        <v>0</v>
      </c>
      <c r="F163" s="91" t="b">
        <v>0</v>
      </c>
      <c r="G163" s="91" t="b">
        <v>0</v>
      </c>
    </row>
    <row r="164" spans="1:7" ht="15">
      <c r="A164" s="91" t="s">
        <v>902</v>
      </c>
      <c r="B164" s="91">
        <v>7</v>
      </c>
      <c r="C164" s="130">
        <v>0</v>
      </c>
      <c r="D164" s="91" t="s">
        <v>810</v>
      </c>
      <c r="E164" s="91" t="b">
        <v>0</v>
      </c>
      <c r="F164" s="91" t="b">
        <v>0</v>
      </c>
      <c r="G164" s="91" t="b">
        <v>0</v>
      </c>
    </row>
    <row r="165" spans="1:7" ht="15">
      <c r="A165" s="91" t="s">
        <v>903</v>
      </c>
      <c r="B165" s="91">
        <v>7</v>
      </c>
      <c r="C165" s="130">
        <v>0</v>
      </c>
      <c r="D165" s="91" t="s">
        <v>810</v>
      </c>
      <c r="E165" s="91" t="b">
        <v>0</v>
      </c>
      <c r="F165" s="91" t="b">
        <v>0</v>
      </c>
      <c r="G165" s="91" t="b">
        <v>0</v>
      </c>
    </row>
    <row r="166" spans="1:7" ht="15">
      <c r="A166" s="91" t="s">
        <v>904</v>
      </c>
      <c r="B166" s="91">
        <v>7</v>
      </c>
      <c r="C166" s="130">
        <v>0</v>
      </c>
      <c r="D166" s="91" t="s">
        <v>810</v>
      </c>
      <c r="E166" s="91" t="b">
        <v>0</v>
      </c>
      <c r="F166" s="91" t="b">
        <v>0</v>
      </c>
      <c r="G166" s="91" t="b">
        <v>0</v>
      </c>
    </row>
    <row r="167" spans="1:7" ht="15">
      <c r="A167" s="91" t="s">
        <v>905</v>
      </c>
      <c r="B167" s="91">
        <v>7</v>
      </c>
      <c r="C167" s="130">
        <v>0</v>
      </c>
      <c r="D167" s="91" t="s">
        <v>810</v>
      </c>
      <c r="E167" s="91" t="b">
        <v>0</v>
      </c>
      <c r="F167" s="91" t="b">
        <v>0</v>
      </c>
      <c r="G167" s="91" t="b">
        <v>0</v>
      </c>
    </row>
    <row r="168" spans="1:7" ht="15">
      <c r="A168" s="91" t="s">
        <v>1093</v>
      </c>
      <c r="B168" s="91">
        <v>7</v>
      </c>
      <c r="C168" s="130">
        <v>0</v>
      </c>
      <c r="D168" s="91" t="s">
        <v>810</v>
      </c>
      <c r="E168" s="91" t="b">
        <v>0</v>
      </c>
      <c r="F168" s="91" t="b">
        <v>0</v>
      </c>
      <c r="G168" s="91" t="b">
        <v>0</v>
      </c>
    </row>
    <row r="169" spans="1:7" ht="15">
      <c r="A169" s="91" t="s">
        <v>1094</v>
      </c>
      <c r="B169" s="91">
        <v>7</v>
      </c>
      <c r="C169" s="130">
        <v>0</v>
      </c>
      <c r="D169" s="91" t="s">
        <v>810</v>
      </c>
      <c r="E169" s="91" t="b">
        <v>0</v>
      </c>
      <c r="F169" s="91" t="b">
        <v>0</v>
      </c>
      <c r="G169" s="91" t="b">
        <v>0</v>
      </c>
    </row>
    <row r="170" spans="1:7" ht="15">
      <c r="A170" s="91" t="s">
        <v>1095</v>
      </c>
      <c r="B170" s="91">
        <v>7</v>
      </c>
      <c r="C170" s="130">
        <v>0</v>
      </c>
      <c r="D170" s="91" t="s">
        <v>810</v>
      </c>
      <c r="E170" s="91" t="b">
        <v>0</v>
      </c>
      <c r="F170" s="91" t="b">
        <v>0</v>
      </c>
      <c r="G170" s="91" t="b">
        <v>0</v>
      </c>
    </row>
    <row r="171" spans="1:7" ht="15">
      <c r="A171" s="91" t="s">
        <v>221</v>
      </c>
      <c r="B171" s="91">
        <v>6</v>
      </c>
      <c r="C171" s="130">
        <v>0.003789440922487541</v>
      </c>
      <c r="D171" s="91" t="s">
        <v>810</v>
      </c>
      <c r="E171" s="91" t="b">
        <v>0</v>
      </c>
      <c r="F171" s="91" t="b">
        <v>0</v>
      </c>
      <c r="G171" s="91" t="b">
        <v>0</v>
      </c>
    </row>
    <row r="172" spans="1:7" ht="15">
      <c r="A172" s="91" t="s">
        <v>247</v>
      </c>
      <c r="B172" s="91">
        <v>13</v>
      </c>
      <c r="C172" s="130">
        <v>0.008957628662895848</v>
      </c>
      <c r="D172" s="91" t="s">
        <v>811</v>
      </c>
      <c r="E172" s="91" t="b">
        <v>0</v>
      </c>
      <c r="F172" s="91" t="b">
        <v>0</v>
      </c>
      <c r="G172" s="91" t="b">
        <v>0</v>
      </c>
    </row>
    <row r="173" spans="1:7" ht="15">
      <c r="A173" s="91" t="s">
        <v>877</v>
      </c>
      <c r="B173" s="91">
        <v>7</v>
      </c>
      <c r="C173" s="130">
        <v>0.013863223484525448</v>
      </c>
      <c r="D173" s="91" t="s">
        <v>811</v>
      </c>
      <c r="E173" s="91" t="b">
        <v>0</v>
      </c>
      <c r="F173" s="91" t="b">
        <v>0</v>
      </c>
      <c r="G173" s="91" t="b">
        <v>0</v>
      </c>
    </row>
    <row r="174" spans="1:7" ht="15">
      <c r="A174" s="91" t="s">
        <v>907</v>
      </c>
      <c r="B174" s="91">
        <v>7</v>
      </c>
      <c r="C174" s="130">
        <v>0.013863223484525448</v>
      </c>
      <c r="D174" s="91" t="s">
        <v>811</v>
      </c>
      <c r="E174" s="91" t="b">
        <v>0</v>
      </c>
      <c r="F174" s="91" t="b">
        <v>0</v>
      </c>
      <c r="G174" s="91" t="b">
        <v>0</v>
      </c>
    </row>
    <row r="175" spans="1:7" ht="15">
      <c r="A175" s="91" t="s">
        <v>908</v>
      </c>
      <c r="B175" s="91">
        <v>7</v>
      </c>
      <c r="C175" s="130">
        <v>0.013863223484525448</v>
      </c>
      <c r="D175" s="91" t="s">
        <v>811</v>
      </c>
      <c r="E175" s="91" t="b">
        <v>0</v>
      </c>
      <c r="F175" s="91" t="b">
        <v>0</v>
      </c>
      <c r="G175" s="91" t="b">
        <v>0</v>
      </c>
    </row>
    <row r="176" spans="1:7" ht="15">
      <c r="A176" s="91" t="s">
        <v>860</v>
      </c>
      <c r="B176" s="91">
        <v>5</v>
      </c>
      <c r="C176" s="130">
        <v>0.014709145767836157</v>
      </c>
      <c r="D176" s="91" t="s">
        <v>811</v>
      </c>
      <c r="E176" s="91" t="b">
        <v>0</v>
      </c>
      <c r="F176" s="91" t="b">
        <v>0</v>
      </c>
      <c r="G176" s="91" t="b">
        <v>0</v>
      </c>
    </row>
    <row r="177" spans="1:7" ht="15">
      <c r="A177" s="91" t="s">
        <v>879</v>
      </c>
      <c r="B177" s="91">
        <v>3</v>
      </c>
      <c r="C177" s="130">
        <v>0.01320408120312978</v>
      </c>
      <c r="D177" s="91" t="s">
        <v>811</v>
      </c>
      <c r="E177" s="91" t="b">
        <v>0</v>
      </c>
      <c r="F177" s="91" t="b">
        <v>0</v>
      </c>
      <c r="G177" s="91" t="b">
        <v>0</v>
      </c>
    </row>
    <row r="178" spans="1:7" ht="15">
      <c r="A178" s="91" t="s">
        <v>909</v>
      </c>
      <c r="B178" s="91">
        <v>3</v>
      </c>
      <c r="C178" s="130">
        <v>0.01320408120312978</v>
      </c>
      <c r="D178" s="91" t="s">
        <v>811</v>
      </c>
      <c r="E178" s="91" t="b">
        <v>0</v>
      </c>
      <c r="F178" s="91" t="b">
        <v>0</v>
      </c>
      <c r="G178" s="91" t="b">
        <v>0</v>
      </c>
    </row>
    <row r="179" spans="1:7" ht="15">
      <c r="A179" s="91" t="s">
        <v>238</v>
      </c>
      <c r="B179" s="91">
        <v>3</v>
      </c>
      <c r="C179" s="130">
        <v>0.01320408120312978</v>
      </c>
      <c r="D179" s="91" t="s">
        <v>811</v>
      </c>
      <c r="E179" s="91" t="b">
        <v>0</v>
      </c>
      <c r="F179" s="91" t="b">
        <v>0</v>
      </c>
      <c r="G179" s="91" t="b">
        <v>0</v>
      </c>
    </row>
    <row r="180" spans="1:7" ht="15">
      <c r="A180" s="91" t="s">
        <v>910</v>
      </c>
      <c r="B180" s="91">
        <v>3</v>
      </c>
      <c r="C180" s="130">
        <v>0.01667956657922875</v>
      </c>
      <c r="D180" s="91" t="s">
        <v>811</v>
      </c>
      <c r="E180" s="91" t="b">
        <v>0</v>
      </c>
      <c r="F180" s="91" t="b">
        <v>0</v>
      </c>
      <c r="G180" s="91" t="b">
        <v>0</v>
      </c>
    </row>
    <row r="181" spans="1:7" ht="15">
      <c r="A181" s="91" t="s">
        <v>911</v>
      </c>
      <c r="B181" s="91">
        <v>3</v>
      </c>
      <c r="C181" s="130">
        <v>0.01667956657922875</v>
      </c>
      <c r="D181" s="91" t="s">
        <v>811</v>
      </c>
      <c r="E181" s="91" t="b">
        <v>0</v>
      </c>
      <c r="F181" s="91" t="b">
        <v>0</v>
      </c>
      <c r="G181" s="91" t="b">
        <v>0</v>
      </c>
    </row>
    <row r="182" spans="1:7" ht="15">
      <c r="A182" s="91" t="s">
        <v>1104</v>
      </c>
      <c r="B182" s="91">
        <v>3</v>
      </c>
      <c r="C182" s="130">
        <v>0.01320408120312978</v>
      </c>
      <c r="D182" s="91" t="s">
        <v>811</v>
      </c>
      <c r="E182" s="91" t="b">
        <v>0</v>
      </c>
      <c r="F182" s="91" t="b">
        <v>0</v>
      </c>
      <c r="G182" s="91" t="b">
        <v>0</v>
      </c>
    </row>
    <row r="183" spans="1:7" ht="15">
      <c r="A183" s="91" t="s">
        <v>220</v>
      </c>
      <c r="B183" s="91">
        <v>3</v>
      </c>
      <c r="C183" s="130">
        <v>0.01320408120312978</v>
      </c>
      <c r="D183" s="91" t="s">
        <v>811</v>
      </c>
      <c r="E183" s="91" t="b">
        <v>0</v>
      </c>
      <c r="F183" s="91" t="b">
        <v>0</v>
      </c>
      <c r="G183" s="91" t="b">
        <v>0</v>
      </c>
    </row>
    <row r="184" spans="1:7" ht="15">
      <c r="A184" s="91" t="s">
        <v>252</v>
      </c>
      <c r="B184" s="91">
        <v>2</v>
      </c>
      <c r="C184" s="130">
        <v>0.011119711052819168</v>
      </c>
      <c r="D184" s="91" t="s">
        <v>811</v>
      </c>
      <c r="E184" s="91" t="b">
        <v>0</v>
      </c>
      <c r="F184" s="91" t="b">
        <v>0</v>
      </c>
      <c r="G184" s="91" t="b">
        <v>0</v>
      </c>
    </row>
    <row r="185" spans="1:7" ht="15">
      <c r="A185" s="91" t="s">
        <v>239</v>
      </c>
      <c r="B185" s="91">
        <v>2</v>
      </c>
      <c r="C185" s="130">
        <v>0.011119711052819168</v>
      </c>
      <c r="D185" s="91" t="s">
        <v>811</v>
      </c>
      <c r="E185" s="91" t="b">
        <v>0</v>
      </c>
      <c r="F185" s="91" t="b">
        <v>0</v>
      </c>
      <c r="G185" s="91" t="b">
        <v>0</v>
      </c>
    </row>
    <row r="186" spans="1:7" ht="15">
      <c r="A186" s="91" t="s">
        <v>1108</v>
      </c>
      <c r="B186" s="91">
        <v>2</v>
      </c>
      <c r="C186" s="130">
        <v>0.011119711052819168</v>
      </c>
      <c r="D186" s="91" t="s">
        <v>811</v>
      </c>
      <c r="E186" s="91" t="b">
        <v>0</v>
      </c>
      <c r="F186" s="91" t="b">
        <v>0</v>
      </c>
      <c r="G186" s="91" t="b">
        <v>0</v>
      </c>
    </row>
    <row r="187" spans="1:7" ht="15">
      <c r="A187" s="91" t="s">
        <v>1109</v>
      </c>
      <c r="B187" s="91">
        <v>2</v>
      </c>
      <c r="C187" s="130">
        <v>0.011119711052819168</v>
      </c>
      <c r="D187" s="91" t="s">
        <v>811</v>
      </c>
      <c r="E187" s="91" t="b">
        <v>0</v>
      </c>
      <c r="F187" s="91" t="b">
        <v>1</v>
      </c>
      <c r="G187" s="91" t="b">
        <v>0</v>
      </c>
    </row>
    <row r="188" spans="1:7" ht="15">
      <c r="A188" s="91" t="s">
        <v>1110</v>
      </c>
      <c r="B188" s="91">
        <v>2</v>
      </c>
      <c r="C188" s="130">
        <v>0.011119711052819168</v>
      </c>
      <c r="D188" s="91" t="s">
        <v>811</v>
      </c>
      <c r="E188" s="91" t="b">
        <v>0</v>
      </c>
      <c r="F188" s="91" t="b">
        <v>0</v>
      </c>
      <c r="G188" s="91" t="b">
        <v>0</v>
      </c>
    </row>
    <row r="189" spans="1:7" ht="15">
      <c r="A189" s="91" t="s">
        <v>1111</v>
      </c>
      <c r="B189" s="91">
        <v>2</v>
      </c>
      <c r="C189" s="130">
        <v>0.011119711052819168</v>
      </c>
      <c r="D189" s="91" t="s">
        <v>811</v>
      </c>
      <c r="E189" s="91" t="b">
        <v>0</v>
      </c>
      <c r="F189" s="91" t="b">
        <v>0</v>
      </c>
      <c r="G189" s="91" t="b">
        <v>0</v>
      </c>
    </row>
    <row r="190" spans="1:7" ht="15">
      <c r="A190" s="91" t="s">
        <v>1112</v>
      </c>
      <c r="B190" s="91">
        <v>2</v>
      </c>
      <c r="C190" s="130">
        <v>0.011119711052819168</v>
      </c>
      <c r="D190" s="91" t="s">
        <v>811</v>
      </c>
      <c r="E190" s="91" t="b">
        <v>0</v>
      </c>
      <c r="F190" s="91" t="b">
        <v>0</v>
      </c>
      <c r="G190" s="91" t="b">
        <v>0</v>
      </c>
    </row>
    <row r="191" spans="1:7" ht="15">
      <c r="A191" s="91" t="s">
        <v>1113</v>
      </c>
      <c r="B191" s="91">
        <v>2</v>
      </c>
      <c r="C191" s="130">
        <v>0.011119711052819168</v>
      </c>
      <c r="D191" s="91" t="s">
        <v>811</v>
      </c>
      <c r="E191" s="91" t="b">
        <v>0</v>
      </c>
      <c r="F191" s="91" t="b">
        <v>0</v>
      </c>
      <c r="G191" s="91" t="b">
        <v>0</v>
      </c>
    </row>
    <row r="192" spans="1:7" ht="15">
      <c r="A192" s="91" t="s">
        <v>1118</v>
      </c>
      <c r="B192" s="91">
        <v>2</v>
      </c>
      <c r="C192" s="130">
        <v>0.011119711052819168</v>
      </c>
      <c r="D192" s="91" t="s">
        <v>811</v>
      </c>
      <c r="E192" s="91" t="b">
        <v>0</v>
      </c>
      <c r="F192" s="91" t="b">
        <v>0</v>
      </c>
      <c r="G192" s="91" t="b">
        <v>0</v>
      </c>
    </row>
    <row r="193" spans="1:7" ht="15">
      <c r="A193" s="91" t="s">
        <v>1119</v>
      </c>
      <c r="B193" s="91">
        <v>2</v>
      </c>
      <c r="C193" s="130">
        <v>0.011119711052819168</v>
      </c>
      <c r="D193" s="91" t="s">
        <v>811</v>
      </c>
      <c r="E193" s="91" t="b">
        <v>0</v>
      </c>
      <c r="F193" s="91" t="b">
        <v>0</v>
      </c>
      <c r="G193" s="91" t="b">
        <v>0</v>
      </c>
    </row>
    <row r="194" spans="1:7" ht="15">
      <c r="A194" s="91" t="s">
        <v>1120</v>
      </c>
      <c r="B194" s="91">
        <v>2</v>
      </c>
      <c r="C194" s="130">
        <v>0.011119711052819168</v>
      </c>
      <c r="D194" s="91" t="s">
        <v>811</v>
      </c>
      <c r="E194" s="91" t="b">
        <v>0</v>
      </c>
      <c r="F194" s="91" t="b">
        <v>0</v>
      </c>
      <c r="G194" s="91" t="b">
        <v>0</v>
      </c>
    </row>
    <row r="195" spans="1:7" ht="15">
      <c r="A195" s="91" t="s">
        <v>1121</v>
      </c>
      <c r="B195" s="91">
        <v>2</v>
      </c>
      <c r="C195" s="130">
        <v>0.011119711052819168</v>
      </c>
      <c r="D195" s="91" t="s">
        <v>811</v>
      </c>
      <c r="E195" s="91" t="b">
        <v>0</v>
      </c>
      <c r="F195" s="91" t="b">
        <v>0</v>
      </c>
      <c r="G195" s="91" t="b">
        <v>0</v>
      </c>
    </row>
    <row r="196" spans="1:7" ht="15">
      <c r="A196" s="91" t="s">
        <v>1122</v>
      </c>
      <c r="B196" s="91">
        <v>2</v>
      </c>
      <c r="C196" s="130">
        <v>0.011119711052819168</v>
      </c>
      <c r="D196" s="91" t="s">
        <v>811</v>
      </c>
      <c r="E196" s="91" t="b">
        <v>0</v>
      </c>
      <c r="F196" s="91" t="b">
        <v>0</v>
      </c>
      <c r="G196" s="91" t="b">
        <v>0</v>
      </c>
    </row>
    <row r="197" spans="1:7" ht="15">
      <c r="A197" s="91" t="s">
        <v>1123</v>
      </c>
      <c r="B197" s="91">
        <v>2</v>
      </c>
      <c r="C197" s="130">
        <v>0.011119711052819168</v>
      </c>
      <c r="D197" s="91" t="s">
        <v>811</v>
      </c>
      <c r="E197" s="91" t="b">
        <v>0</v>
      </c>
      <c r="F197" s="91" t="b">
        <v>1</v>
      </c>
      <c r="G197" s="91" t="b">
        <v>0</v>
      </c>
    </row>
    <row r="198" spans="1:7" ht="15">
      <c r="A198" s="91" t="s">
        <v>1124</v>
      </c>
      <c r="B198" s="91">
        <v>2</v>
      </c>
      <c r="C198" s="130">
        <v>0.011119711052819168</v>
      </c>
      <c r="D198" s="91" t="s">
        <v>811</v>
      </c>
      <c r="E198" s="91" t="b">
        <v>0</v>
      </c>
      <c r="F198" s="91" t="b">
        <v>0</v>
      </c>
      <c r="G198" s="91" t="b">
        <v>0</v>
      </c>
    </row>
    <row r="199" spans="1:7" ht="15">
      <c r="A199" s="91" t="s">
        <v>1125</v>
      </c>
      <c r="B199" s="91">
        <v>2</v>
      </c>
      <c r="C199" s="130">
        <v>0.011119711052819168</v>
      </c>
      <c r="D199" s="91" t="s">
        <v>811</v>
      </c>
      <c r="E199" s="91" t="b">
        <v>0</v>
      </c>
      <c r="F199" s="91" t="b">
        <v>0</v>
      </c>
      <c r="G199" s="91" t="b">
        <v>0</v>
      </c>
    </row>
    <row r="200" spans="1:7" ht="15">
      <c r="A200" s="91" t="s">
        <v>1126</v>
      </c>
      <c r="B200" s="91">
        <v>2</v>
      </c>
      <c r="C200" s="130">
        <v>0.011119711052819168</v>
      </c>
      <c r="D200" s="91" t="s">
        <v>811</v>
      </c>
      <c r="E200" s="91" t="b">
        <v>0</v>
      </c>
      <c r="F200" s="91" t="b">
        <v>0</v>
      </c>
      <c r="G200" s="91" t="b">
        <v>0</v>
      </c>
    </row>
    <row r="201" spans="1:7" ht="15">
      <c r="A201" s="91" t="s">
        <v>1131</v>
      </c>
      <c r="B201" s="91">
        <v>2</v>
      </c>
      <c r="C201" s="130">
        <v>0.011119711052819168</v>
      </c>
      <c r="D201" s="91" t="s">
        <v>811</v>
      </c>
      <c r="E201" s="91" t="b">
        <v>0</v>
      </c>
      <c r="F201" s="91" t="b">
        <v>0</v>
      </c>
      <c r="G201" s="91" t="b">
        <v>0</v>
      </c>
    </row>
    <row r="202" spans="1:7" ht="15">
      <c r="A202" s="91" t="s">
        <v>1097</v>
      </c>
      <c r="B202" s="91">
        <v>2</v>
      </c>
      <c r="C202" s="130">
        <v>0.011119711052819168</v>
      </c>
      <c r="D202" s="91" t="s">
        <v>811</v>
      </c>
      <c r="E202" s="91" t="b">
        <v>0</v>
      </c>
      <c r="F202" s="91" t="b">
        <v>0</v>
      </c>
      <c r="G202" s="91" t="b">
        <v>0</v>
      </c>
    </row>
    <row r="203" spans="1:7" ht="15">
      <c r="A203" s="91" t="s">
        <v>1132</v>
      </c>
      <c r="B203" s="91">
        <v>2</v>
      </c>
      <c r="C203" s="130">
        <v>0.011119711052819168</v>
      </c>
      <c r="D203" s="91" t="s">
        <v>811</v>
      </c>
      <c r="E203" s="91" t="b">
        <v>0</v>
      </c>
      <c r="F203" s="91" t="b">
        <v>0</v>
      </c>
      <c r="G203" s="91" t="b">
        <v>0</v>
      </c>
    </row>
    <row r="204" spans="1:7" ht="15">
      <c r="A204" s="91" t="s">
        <v>1100</v>
      </c>
      <c r="B204" s="91">
        <v>2</v>
      </c>
      <c r="C204" s="130">
        <v>0.011119711052819168</v>
      </c>
      <c r="D204" s="91" t="s">
        <v>811</v>
      </c>
      <c r="E204" s="91" t="b">
        <v>0</v>
      </c>
      <c r="F204" s="91" t="b">
        <v>0</v>
      </c>
      <c r="G204" s="91" t="b">
        <v>0</v>
      </c>
    </row>
    <row r="205" spans="1:7" ht="15">
      <c r="A205" s="91" t="s">
        <v>1133</v>
      </c>
      <c r="B205" s="91">
        <v>2</v>
      </c>
      <c r="C205" s="130">
        <v>0.011119711052819168</v>
      </c>
      <c r="D205" s="91" t="s">
        <v>811</v>
      </c>
      <c r="E205" s="91" t="b">
        <v>0</v>
      </c>
      <c r="F205" s="91" t="b">
        <v>0</v>
      </c>
      <c r="G205" s="91" t="b">
        <v>0</v>
      </c>
    </row>
    <row r="206" spans="1:7" ht="15">
      <c r="A206" s="91" t="s">
        <v>914</v>
      </c>
      <c r="B206" s="91">
        <v>2</v>
      </c>
      <c r="C206" s="130">
        <v>0</v>
      </c>
      <c r="D206" s="91" t="s">
        <v>813</v>
      </c>
      <c r="E206" s="91" t="b">
        <v>0</v>
      </c>
      <c r="F206" s="91" t="b">
        <v>0</v>
      </c>
      <c r="G206" s="91" t="b">
        <v>0</v>
      </c>
    </row>
    <row r="207" spans="1:7" ht="15">
      <c r="A207" s="91" t="s">
        <v>915</v>
      </c>
      <c r="B207" s="91">
        <v>2</v>
      </c>
      <c r="C207" s="130">
        <v>0</v>
      </c>
      <c r="D207" s="91" t="s">
        <v>813</v>
      </c>
      <c r="E207" s="91" t="b">
        <v>0</v>
      </c>
      <c r="F207" s="91" t="b">
        <v>0</v>
      </c>
      <c r="G207" s="91" t="b">
        <v>0</v>
      </c>
    </row>
    <row r="208" spans="1:7" ht="15">
      <c r="A208" s="91" t="s">
        <v>916</v>
      </c>
      <c r="B208" s="91">
        <v>2</v>
      </c>
      <c r="C208" s="130">
        <v>0</v>
      </c>
      <c r="D208" s="91" t="s">
        <v>813</v>
      </c>
      <c r="E208" s="91" t="b">
        <v>0</v>
      </c>
      <c r="F208" s="91" t="b">
        <v>0</v>
      </c>
      <c r="G208" s="91" t="b">
        <v>0</v>
      </c>
    </row>
    <row r="209" spans="1:7" ht="15">
      <c r="A209" s="91" t="s">
        <v>910</v>
      </c>
      <c r="B209" s="91">
        <v>2</v>
      </c>
      <c r="C209" s="130">
        <v>0</v>
      </c>
      <c r="D209" s="91" t="s">
        <v>813</v>
      </c>
      <c r="E209" s="91" t="b">
        <v>0</v>
      </c>
      <c r="F209" s="91" t="b">
        <v>0</v>
      </c>
      <c r="G209" s="91" t="b">
        <v>0</v>
      </c>
    </row>
    <row r="210" spans="1:7" ht="15">
      <c r="A210" s="91" t="s">
        <v>917</v>
      </c>
      <c r="B210" s="91">
        <v>2</v>
      </c>
      <c r="C210" s="130">
        <v>0</v>
      </c>
      <c r="D210" s="91" t="s">
        <v>813</v>
      </c>
      <c r="E210" s="91" t="b">
        <v>0</v>
      </c>
      <c r="F210" s="91" t="b">
        <v>0</v>
      </c>
      <c r="G210" s="91" t="b">
        <v>0</v>
      </c>
    </row>
    <row r="211" spans="1:7" ht="15">
      <c r="A211" s="91" t="s">
        <v>918</v>
      </c>
      <c r="B211" s="91">
        <v>2</v>
      </c>
      <c r="C211" s="130">
        <v>0</v>
      </c>
      <c r="D211" s="91" t="s">
        <v>813</v>
      </c>
      <c r="E211" s="91" t="b">
        <v>0</v>
      </c>
      <c r="F211" s="91" t="b">
        <v>0</v>
      </c>
      <c r="G211" s="91" t="b">
        <v>0</v>
      </c>
    </row>
    <row r="212" spans="1:7" ht="15">
      <c r="A212" s="91" t="s">
        <v>886</v>
      </c>
      <c r="B212" s="91">
        <v>2</v>
      </c>
      <c r="C212" s="130">
        <v>0</v>
      </c>
      <c r="D212" s="91" t="s">
        <v>813</v>
      </c>
      <c r="E212" s="91" t="b">
        <v>0</v>
      </c>
      <c r="F212" s="91" t="b">
        <v>0</v>
      </c>
      <c r="G212" s="91" t="b">
        <v>0</v>
      </c>
    </row>
    <row r="213" spans="1:7" ht="15">
      <c r="A213" s="91" t="s">
        <v>919</v>
      </c>
      <c r="B213" s="91">
        <v>2</v>
      </c>
      <c r="C213" s="130">
        <v>0</v>
      </c>
      <c r="D213" s="91" t="s">
        <v>813</v>
      </c>
      <c r="E213" s="91" t="b">
        <v>0</v>
      </c>
      <c r="F213" s="91" t="b">
        <v>0</v>
      </c>
      <c r="G213" s="91" t="b">
        <v>0</v>
      </c>
    </row>
    <row r="214" spans="1:7" ht="15">
      <c r="A214" s="91" t="s">
        <v>920</v>
      </c>
      <c r="B214" s="91">
        <v>2</v>
      </c>
      <c r="C214" s="130">
        <v>0</v>
      </c>
      <c r="D214" s="91" t="s">
        <v>813</v>
      </c>
      <c r="E214" s="91" t="b">
        <v>0</v>
      </c>
      <c r="F214" s="91" t="b">
        <v>0</v>
      </c>
      <c r="G214" s="91" t="b">
        <v>0</v>
      </c>
    </row>
    <row r="215" spans="1:7" ht="15">
      <c r="A215" s="91" t="s">
        <v>921</v>
      </c>
      <c r="B215" s="91">
        <v>2</v>
      </c>
      <c r="C215" s="130">
        <v>0</v>
      </c>
      <c r="D215" s="91" t="s">
        <v>813</v>
      </c>
      <c r="E215" s="91" t="b">
        <v>0</v>
      </c>
      <c r="F215" s="91" t="b">
        <v>0</v>
      </c>
      <c r="G215" s="91" t="b">
        <v>0</v>
      </c>
    </row>
    <row r="216" spans="1:7" ht="15">
      <c r="A216" s="91" t="s">
        <v>1139</v>
      </c>
      <c r="B216" s="91">
        <v>2</v>
      </c>
      <c r="C216" s="130">
        <v>0</v>
      </c>
      <c r="D216" s="91" t="s">
        <v>813</v>
      </c>
      <c r="E216" s="91" t="b">
        <v>0</v>
      </c>
      <c r="F216" s="91" t="b">
        <v>0</v>
      </c>
      <c r="G216" s="91" t="b">
        <v>0</v>
      </c>
    </row>
    <row r="217" spans="1:7" ht="15">
      <c r="A217" s="91" t="s">
        <v>1140</v>
      </c>
      <c r="B217" s="91">
        <v>2</v>
      </c>
      <c r="C217" s="130">
        <v>0</v>
      </c>
      <c r="D217" s="91" t="s">
        <v>813</v>
      </c>
      <c r="E217" s="91" t="b">
        <v>0</v>
      </c>
      <c r="F217" s="91" t="b">
        <v>0</v>
      </c>
      <c r="G217" s="91" t="b">
        <v>0</v>
      </c>
    </row>
    <row r="218" spans="1:7" ht="15">
      <c r="A218" s="91" t="s">
        <v>1141</v>
      </c>
      <c r="B218" s="91">
        <v>2</v>
      </c>
      <c r="C218" s="130">
        <v>0</v>
      </c>
      <c r="D218" s="91" t="s">
        <v>813</v>
      </c>
      <c r="E218" s="91" t="b">
        <v>0</v>
      </c>
      <c r="F218" s="91" t="b">
        <v>0</v>
      </c>
      <c r="G21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2019-10-22T01:02:07Z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